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rrubio\Downloads\Backup Evaluación LF 2.0 07-08-2024\0. FINALES - Evaluaciones LF 2.0 Ajustadas\"/>
    </mc:Choice>
  </mc:AlternateContent>
  <xr:revisionPtr revIDLastSave="0" documentId="13_ncr:1_{F019022C-2C50-421E-BEEA-9F853F2FBFEC}" xr6:coauthVersionLast="47" xr6:coauthVersionMax="47" xr10:uidLastSave="{00000000-0000-0000-0000-000000000000}"/>
  <bookViews>
    <workbookView xWindow="-120" yWindow="-120" windowWidth="20730" windowHeight="11040" activeTab="1" xr2:uid="{00473EA7-88E8-491B-B800-433EC08ABE0C}"/>
  </bookViews>
  <sheets>
    <sheet name="Resumen región 1" sheetId="15" r:id="rId1"/>
    <sheet name="GRUPO COLIBRI" sheetId="6" r:id="rId2"/>
    <sheet name="Variables" sheetId="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6" l="1"/>
  <c r="G27" i="15" l="1"/>
  <c r="B27" i="15"/>
  <c r="B69" i="6"/>
  <c r="C45" i="6" l="1"/>
  <c r="E3" i="15"/>
  <c r="C27" i="15"/>
  <c r="E65" i="6"/>
  <c r="E5" i="15"/>
  <c r="E27" i="15"/>
  <c r="F50" i="6" l="1"/>
  <c r="G50" i="6" s="1"/>
  <c r="D38" i="6"/>
  <c r="E38" i="6" l="1"/>
  <c r="B16" i="6" s="1"/>
  <c r="B18" i="6" l="1"/>
  <c r="F27" i="15" s="1"/>
  <c r="D27" i="15"/>
  <c r="D25" i="6" l="1"/>
  <c r="D22" i="6"/>
  <c r="D23" i="6"/>
  <c r="D26" i="6" s="1"/>
  <c r="D24" i="6"/>
</calcChain>
</file>

<file path=xl/sharedStrings.xml><?xml version="1.0" encoding="utf-8"?>
<sst xmlns="http://schemas.openxmlformats.org/spreadsheetml/2006/main" count="164" uniqueCount="133">
  <si>
    <t xml:space="preserve">EVALUACIÓN CONVOCATORIA LINEAS DE FOMENTO 2.0 
2024   </t>
  </si>
  <si>
    <t>REGIÓN</t>
  </si>
  <si>
    <t>CANTIDAD DE ACCESOS DE LA REGIÓN</t>
  </si>
  <si>
    <t>INVERSIÓN (CAPEX)</t>
  </si>
  <si>
    <t>CANTIDAD DE MUNICIPIOS DE LA REGIÓN</t>
  </si>
  <si>
    <t>No.</t>
  </si>
  <si>
    <t>DEPARTAMENTO</t>
  </si>
  <si>
    <t>MUNICIPIO</t>
  </si>
  <si>
    <t>CANTIDAD DE ACCESOS POR MUNICIPIO</t>
  </si>
  <si>
    <t>ANTIOQUIA</t>
  </si>
  <si>
    <t>AMALFI</t>
  </si>
  <si>
    <t>ANORÍ</t>
  </si>
  <si>
    <t>CÁCERES</t>
  </si>
  <si>
    <t>REMEDIOS</t>
  </si>
  <si>
    <t>SAN ROQUE</t>
  </si>
  <si>
    <t>TARAZÁ</t>
  </si>
  <si>
    <t>YALÍ</t>
  </si>
  <si>
    <t>YOLOMBÓ</t>
  </si>
  <si>
    <t>ZARAGOZA</t>
  </si>
  <si>
    <t>RESUMEN DE PROPUESTAS PARA LA REGIÓN</t>
  </si>
  <si>
    <t>No</t>
  </si>
  <si>
    <t>NOMBRE PROPONENTE</t>
  </si>
  <si>
    <t>REQUISITOS HABILITANTES</t>
  </si>
  <si>
    <t>CRITERIOS DE SELECCIÓN Y PRIORIZACIÓN</t>
  </si>
  <si>
    <t>JURÍDICOS</t>
  </si>
  <si>
    <t>TÉCNICOS</t>
  </si>
  <si>
    <t>FINANCIEROS</t>
  </si>
  <si>
    <t>ESTADO HABILITACIÓN</t>
  </si>
  <si>
    <t>PRESENCIA EN REGIÓN</t>
  </si>
  <si>
    <t>TIEMPO OPERACIÓN ADICIONAL</t>
  </si>
  <si>
    <t>VALOR  TARIFA MENSUAL</t>
  </si>
  <si>
    <t xml:space="preserve">MAYOR PORCENTAJE AL EXIGIDO DE ACCESOS </t>
  </si>
  <si>
    <t>PUNTAJE TOTAL</t>
  </si>
  <si>
    <t>PROPONENTE</t>
  </si>
  <si>
    <t>GRUPO COLIBRI SAS</t>
  </si>
  <si>
    <t>Orden</t>
  </si>
  <si>
    <t>Miembro del Proponente (para proponentes plurales ingrese 1 por fila)</t>
  </si>
  <si>
    <t>Número RUTIC (registrado en MinTIC)</t>
  </si>
  <si>
    <t>Apoderado o Representante Legal</t>
  </si>
  <si>
    <t>Porcentaje de participación en el Proponente Plural</t>
  </si>
  <si>
    <t>Debe acreditar indicadores financieros</t>
  </si>
  <si>
    <t>OBSERVACIONES</t>
  </si>
  <si>
    <t>Integrante 1</t>
  </si>
  <si>
    <t xml:space="preserve"> UBALDO DE JESUS VELASQUEZ URREGO</t>
  </si>
  <si>
    <t>SI</t>
  </si>
  <si>
    <t>RESUMEN REQUISITOS HABILITANTES</t>
  </si>
  <si>
    <t>REQUISITO HABILITANTE</t>
  </si>
  <si>
    <t>CUMPLE / NO CUMPLE</t>
  </si>
  <si>
    <t>Requisitos Jurídicos</t>
  </si>
  <si>
    <t>NO CUMPLE</t>
  </si>
  <si>
    <t>Requisitos Técnicos</t>
  </si>
  <si>
    <t>Requisitos Financieros</t>
  </si>
  <si>
    <t>20.2  RESUMEN CRITERIOS DE SELECCIÓN Y PRIORIZACIÓN - ASIGNACIÓN DE PUNTAJE</t>
  </si>
  <si>
    <t>CRITERIO</t>
  </si>
  <si>
    <t>PUNTAJE MÁXIMO</t>
  </si>
  <si>
    <t>PUNTAJE DEL PROPONENTE</t>
  </si>
  <si>
    <t>20.2.1</t>
  </si>
  <si>
    <t>Presencia en región interés con acceso Internet fijo (cantidad de municipios) :</t>
  </si>
  <si>
    <t>20.2.2</t>
  </si>
  <si>
    <t>Tiempo operación adicional al mínimo del proyecto (meses) :</t>
  </si>
  <si>
    <t>20.2.3</t>
  </si>
  <si>
    <t>Valor  tarifa mensual por servicio de Conectividad ($ / mes) :</t>
  </si>
  <si>
    <t>20.2.4</t>
  </si>
  <si>
    <t>Mayor porcentaje al exigido de accesos a internet fijo desplegados en Territorio Nal (cantidad de accesos) :</t>
  </si>
  <si>
    <t>TOTAL</t>
  </si>
  <si>
    <t>EVALUACIÓN TÉCNICA DEL PROPONENTE</t>
  </si>
  <si>
    <t>11.2 REQUISITOS TÉCNICOS HABILITANTES</t>
  </si>
  <si>
    <t>INTEGRANTE 1</t>
  </si>
  <si>
    <t>INTEGRANTE 2</t>
  </si>
  <si>
    <t>INTEGRANTE 3</t>
  </si>
  <si>
    <t>INTEGRANTE 4</t>
  </si>
  <si>
    <t>INTEGRANTE 5</t>
  </si>
  <si>
    <t>11.2.1</t>
  </si>
  <si>
    <t>Registro Único TIC</t>
  </si>
  <si>
    <t>CUMPLE</t>
  </si>
  <si>
    <t>11.2.2</t>
  </si>
  <si>
    <t>Pago de la Contraprestaciones (validado con corte fecha de presentación de propuestas -19/07/2024- Se validará nuevamente el estado para el informe final)</t>
  </si>
  <si>
    <t>11.2.3
11.2.4</t>
  </si>
  <si>
    <t>Reporte de información al Sistema de Información Integral del Sector TIC Colombia -  Proveedores de redes y servicios de telecomunicaciones que brinden acceso a Internet fijo residencial minorista que no superen un total de treinta mil (30.000) usuarios (accesos) reportados en el Sistema de Información Integral del Sector de TIC - Colombia TIC-</t>
  </si>
  <si>
    <t>Contenido de la propuesta técnica</t>
  </si>
  <si>
    <t>Autorización de recolección, tratamiento y protección de datos</t>
  </si>
  <si>
    <t>No aportó el formato ANEXO Autorización de recolección, tratamiento y protección de datos</t>
  </si>
  <si>
    <t>11.2.4 Contenido de la propuesta técnica</t>
  </si>
  <si>
    <t>VALIDACIÓN DE LA PROPUESTA</t>
  </si>
  <si>
    <t>Cantidad de accesos a internet fijo de la propuesta</t>
  </si>
  <si>
    <t>NA</t>
  </si>
  <si>
    <t>NO CUMPLE, LA PROPUESTA ESTÁ CONDICIONADA</t>
  </si>
  <si>
    <r>
      <t xml:space="preserve">1. Para la acreditación de la cantidad de accesos se toma el valor reportado en boletín trimestral del sector TIC para el cuarto trimestre de año 2023 de acuerdo a lo establecido en los TÉRMINOS DE REFERENCIA DEFINITIVOS en su numeral 11.2.3.:  
(…) </t>
    </r>
    <r>
      <rPr>
        <i/>
        <sz val="10"/>
        <color theme="1"/>
        <rFont val="Arial Narrow"/>
        <family val="2"/>
      </rPr>
      <t>" este porcentaje será aplicable a la sumatoria de los accesos que oferte para las distintas regiones de interés, lo cual será validado bajo uno de los dos mecanismos que se indican a continuación, priorizando la revisión del mecanismo A y en aquellos casos que no se encuentre el proveedor, se validará el mecanismo B.  
A. Último boletín trimestral del sector TIC: La cantidad de usuarios reportados en el Sistema de 
Información Integral del Sector de TIC -Colombia TIC- que deberá ser diligenciada en el Anexo No. 
2a– USUARIOS (ACCESOS) REPORTE COLOMBIA TIC - ÚLTIMO BOLETÍN OFICIAL" (...)</t>
    </r>
    <r>
      <rPr>
        <sz val="10"/>
        <color theme="1"/>
        <rFont val="Arial Narrow"/>
        <family val="2"/>
      </rPr>
      <t xml:space="preserve">
2. El proponente cumple con el mínimo de accesos rerqueridos, sin embago solo oferta en 1 municipios para la region 1 la cual se compone por 9 municipios. Por lo tanto la propuesta se considera rechazada de acuerdo al numeral 19 de los términos de referencia "CAUSALES DE RECHAZO" por considerarse una propuestan condicionada para la seleccion por parte del Comité
</t>
    </r>
  </si>
  <si>
    <t>Cantidad de accesos acreditados mediante boletín trimestral del sector TIC o reporte para el último corte oficial</t>
  </si>
  <si>
    <t>Plan de retención de suscriptores actuales</t>
  </si>
  <si>
    <t>Plan de comercialización para la vinculación de suscriptores nuevos</t>
  </si>
  <si>
    <t>Plan de retención de suscriptores nuevos</t>
  </si>
  <si>
    <r>
      <rPr>
        <b/>
        <sz val="9"/>
        <color rgb="FF000000"/>
        <rFont val="Arial Narrow"/>
        <family val="2"/>
      </rPr>
      <t xml:space="preserve">Notas: 
</t>
    </r>
    <r>
      <rPr>
        <sz val="9"/>
        <color rgb="FF000000"/>
        <rFont val="Arial Narrow"/>
        <family val="2"/>
      </rPr>
      <t xml:space="preserve">1. Los accesos acreditados mediante el boletín trimestral del sector TIC, se validaron con el boletín publicado en portal Colombia TIC del cuarto trimestre de 2023, correspondiente al publicado para la fecha de cierre de la presentación de propuestas.
2. Los accesos acreditados mediante  el reporte en plataforma HECAA, se validaron con los reportes presentados por el proponente para el primer trimestre de 2024 ó segundo trimestre de 2024, que corresponden a los reportes más reciente en la agenda de reportes sectoriales.
3. La propuesta técnica </t>
    </r>
    <r>
      <rPr>
        <b/>
        <sz val="9"/>
        <color rgb="FF000000"/>
        <rFont val="Arial Narrow"/>
        <family val="2"/>
      </rPr>
      <t>CUMPLE</t>
    </r>
    <r>
      <rPr>
        <sz val="9"/>
        <color rgb="FF000000"/>
        <rFont val="Arial Narrow"/>
        <family val="2"/>
      </rPr>
      <t xml:space="preserve">, sólo cuando la misma cumple con los parámetros establecidos en todos los apartados requeridos en los términos de referencia en su numeral </t>
    </r>
    <r>
      <rPr>
        <u/>
        <sz val="9"/>
        <color rgb="FF000000"/>
        <rFont val="Arial Narrow"/>
        <family val="2"/>
      </rPr>
      <t>11.2.4. Contenido de la propuesta técnica</t>
    </r>
    <r>
      <rPr>
        <sz val="9"/>
        <color rgb="FF000000"/>
        <rFont val="Arial Narrow"/>
        <family val="2"/>
      </rPr>
      <t>, no se aceptan cumplimientos parciales.</t>
    </r>
  </si>
  <si>
    <t>RESUMEN REQUISITOS TÉCNICOS HABILITANTES</t>
  </si>
  <si>
    <t>20.2  CRITERIOS DE SELECCIÓN Y PRIORIZACIÓN - ASIGNACIÓN DE PUNTAJE</t>
  </si>
  <si>
    <t>20.2.1 Presencia en región interés con acceso Internet fijo (cantidad de municipios)</t>
  </si>
  <si>
    <t>Porcentaje de presencia regional con accesos a Internet fijo</t>
  </si>
  <si>
    <t>Puntaje máximo</t>
  </si>
  <si>
    <t>Ofrecimiento (MUNICIPIOS) - Validado</t>
  </si>
  <si>
    <t>Ofrecimiento (CANTIDAD DE MUNICIPIOS) - Validado</t>
  </si>
  <si>
    <t>% Municipios Cubiertos en la Región</t>
  </si>
  <si>
    <t>Puntaje del proponente</t>
  </si>
  <si>
    <t>Presencia en 0% los municipios de la región</t>
  </si>
  <si>
    <t>Anorí</t>
  </si>
  <si>
    <t>El proponenete  no aportó  el ANEXO 5, 
OFRECIMIENTO PRESENCIA EN LA REGIÓN DE INTERÉS CON ACCESOS A INTERNET FIJO.
Se validó el boletín trimestral del sector TIC para el cuarto trimestre de año 2023 y solo se evidencia presencia en uno de los municipios de la region.</t>
  </si>
  <si>
    <t>Presencia entre el 1% y el 20% de los municipios de la región</t>
  </si>
  <si>
    <t>Presencia entre el 21% y el 50% de los municipios de la región</t>
  </si>
  <si>
    <t>Presencia entre el 51% y el 70% de los municipios de la región</t>
  </si>
  <si>
    <t>Presencia entre el 71% y el 100% de los municipios de la región</t>
  </si>
  <si>
    <t>20.2.2 Tiempo operación adicional al mínimo del proyecto (meses)</t>
  </si>
  <si>
    <t>Número de meses de operación adicionales</t>
  </si>
  <si>
    <t>Ofrecimiento (indíque con una X)</t>
  </si>
  <si>
    <t>Puntaje del proponente (digite puntaje correspondiente)</t>
  </si>
  <si>
    <t>0 meses adicionales</t>
  </si>
  <si>
    <t>X</t>
  </si>
  <si>
    <t>No aportó el Anexo No. 6- OFRECIMIENTO TIEMPO DE OPERACIÓN ADICIONAL</t>
  </si>
  <si>
    <t>2 meses adicionales</t>
  </si>
  <si>
    <t>4 meses adicionales</t>
  </si>
  <si>
    <t>6 meses adicionales</t>
  </si>
  <si>
    <t>20.2.3 Valor  tarifa mensual por servicio de Conectividad ($ / mes) :</t>
  </si>
  <si>
    <t>Valor mínimo</t>
  </si>
  <si>
    <t>Valor máximo</t>
  </si>
  <si>
    <t>Ofrecimiento</t>
  </si>
  <si>
    <t>Validación de la condición</t>
  </si>
  <si>
    <t>DIGITE EN PUNTAJE APLICANDO FÓRMULA</t>
  </si>
  <si>
    <t>No aportó el anexo 7 OFRECIMIENTO VALOR DE 
LA TARIFA MENSUAL POR EL SERVICIO DE CONECTIVIDAD</t>
  </si>
  <si>
    <t>20.2.4 Mayor porcentaje al exigido de accesos a internet fijo desplegados en Territorio Nal (cantidad de accesos) :</t>
  </si>
  <si>
    <t>Accesos mínimos exigidos para la región</t>
  </si>
  <si>
    <t>Ofrecimiento - Accesos acreditados por el proveedor interesado en el territorio nacional.</t>
  </si>
  <si>
    <t>Información del Boletín TIC para el trimestre 4 de 2023.</t>
  </si>
  <si>
    <t>Cheque01</t>
  </si>
  <si>
    <t>Chequeo2</t>
  </si>
  <si>
    <r>
      <rPr>
        <b/>
        <sz val="9"/>
        <color rgb="FF000000"/>
        <rFont val="Arial Narrow"/>
        <family val="2"/>
      </rPr>
      <t xml:space="preserve">Notas: 
</t>
    </r>
    <r>
      <rPr>
        <sz val="9"/>
        <color rgb="FF000000"/>
        <rFont val="Arial Narrow"/>
        <family val="2"/>
      </rPr>
      <t>El proponente que presente propuesta para más de una región y que resulte asignatario de recursos para una de ellas, no recibirá puntaje por este criterio para las siguientes evaluaciones de acuerdo a la nota 4 del numeral 20.2.4. de los términos de referencia.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</si>
</sst>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quot;$&quot;* #,##0_);_(&quot;$&quot;* \(#,##0\);_(&quot;$&quot;* &quot;-&quot;??_);_(@_)"/>
    <numFmt numFmtId="166" formatCode="&quot;$&quot;\ #,##0"/>
    <numFmt numFmtId="167" formatCode="_(* #,##0.00_);_(* \(#,##0.00\);_(* &quot;-&quot;??_);_(@_)"/>
    <numFmt numFmtId="168"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9"/>
      <color theme="1"/>
      <name val="Arial Narrow"/>
      <family val="2"/>
    </font>
    <font>
      <sz val="10"/>
      <color theme="1"/>
      <name val="Arial Narrow"/>
      <family val="2"/>
    </font>
    <font>
      <b/>
      <sz val="9"/>
      <color theme="1"/>
      <name val="Arial Narrow"/>
      <family val="2"/>
    </font>
    <font>
      <sz val="8"/>
      <name val="Calibri"/>
      <family val="2"/>
      <scheme val="minor"/>
    </font>
    <font>
      <sz val="9"/>
      <color theme="1" tint="0.499984740745262"/>
      <name val="Arial Narrow"/>
      <family val="2"/>
    </font>
    <font>
      <b/>
      <sz val="9"/>
      <color theme="1" tint="0.499984740745262"/>
      <name val="Arial Narrow"/>
      <family val="2"/>
    </font>
    <font>
      <b/>
      <sz val="10"/>
      <color theme="1"/>
      <name val="Arial Narrow"/>
      <family val="2"/>
    </font>
    <font>
      <sz val="9"/>
      <name val="Arial Narrow"/>
      <family val="2"/>
    </font>
    <font>
      <b/>
      <sz val="9"/>
      <color theme="0" tint="-0.499984740745262"/>
      <name val="Arial Narrow"/>
      <family val="2"/>
    </font>
    <font>
      <i/>
      <sz val="10"/>
      <color theme="1"/>
      <name val="Arial Narrow"/>
      <family val="2"/>
    </font>
    <font>
      <b/>
      <sz val="9"/>
      <name val="Arial Narrow"/>
      <family val="2"/>
    </font>
    <font>
      <b/>
      <sz val="9"/>
      <color rgb="FF000000"/>
      <name val="Arial Narrow"/>
      <family val="2"/>
    </font>
    <font>
      <sz val="9"/>
      <color rgb="FF000000"/>
      <name val="Arial Narrow"/>
      <family val="2"/>
    </font>
    <font>
      <u/>
      <sz val="9"/>
      <color rgb="FF000000"/>
      <name val="Arial Narrow"/>
      <family val="2"/>
    </font>
  </fonts>
  <fills count="6">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CCEC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cellStyleXfs>
  <cellXfs count="13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1" xfId="0" applyBorder="1" applyAlignment="1">
      <alignment wrapText="1"/>
    </xf>
    <xf numFmtId="0" fontId="3" fillId="0" borderId="0" xfId="0" applyFont="1"/>
    <xf numFmtId="0" fontId="3" fillId="0" borderId="0" xfId="0" applyFont="1" applyAlignment="1">
      <alignment horizontal="center"/>
    </xf>
    <xf numFmtId="0" fontId="3" fillId="0" borderId="0" xfId="0" applyFont="1" applyAlignment="1">
      <alignment horizontal="right" vertical="center"/>
    </xf>
    <xf numFmtId="0" fontId="5" fillId="0" borderId="0" xfId="0" applyFont="1" applyAlignment="1">
      <alignment horizontal="center"/>
    </xf>
    <xf numFmtId="0" fontId="5" fillId="0" borderId="0" xfId="0" applyFont="1" applyAlignment="1">
      <alignment horizontal="left"/>
    </xf>
    <xf numFmtId="0" fontId="5" fillId="0" borderId="1"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xf>
    <xf numFmtId="0" fontId="5" fillId="0" borderId="1" xfId="0" applyFont="1" applyBorder="1" applyAlignment="1">
      <alignment horizontal="center"/>
    </xf>
    <xf numFmtId="0" fontId="3" fillId="0" borderId="1" xfId="0" applyFont="1" applyBorder="1" applyAlignment="1">
      <alignment wrapText="1"/>
    </xf>
    <xf numFmtId="0" fontId="5" fillId="0" borderId="1" xfId="0" applyFont="1" applyBorder="1" applyAlignment="1">
      <alignment horizontal="left"/>
    </xf>
    <xf numFmtId="0" fontId="3" fillId="0" borderId="0" xfId="0" applyFont="1" applyAlignment="1">
      <alignment horizontal="left"/>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center"/>
    </xf>
    <xf numFmtId="0" fontId="7" fillId="0" borderId="1" xfId="0" applyFont="1" applyBorder="1" applyAlignment="1">
      <alignment vertical="center" wrapText="1"/>
    </xf>
    <xf numFmtId="0" fontId="5" fillId="0" borderId="0" xfId="0" applyFont="1"/>
    <xf numFmtId="0" fontId="8" fillId="0" borderId="0" xfId="0" applyFont="1" applyAlignment="1">
      <alignment horizontal="center"/>
    </xf>
    <xf numFmtId="0" fontId="4" fillId="0" borderId="1" xfId="0" applyFont="1" applyBorder="1" applyAlignment="1">
      <alignment horizontal="left" vertical="center"/>
    </xf>
    <xf numFmtId="0" fontId="9" fillId="3" borderId="1" xfId="0" applyFont="1" applyFill="1" applyBorder="1" applyAlignment="1">
      <alignment horizontal="center" vertical="center"/>
    </xf>
    <xf numFmtId="0" fontId="4"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5" fillId="3" borderId="1" xfId="0" applyFont="1" applyFill="1" applyBorder="1" applyAlignment="1">
      <alignment horizontal="center"/>
    </xf>
    <xf numFmtId="2" fontId="3" fillId="0" borderId="1" xfId="0" applyNumberFormat="1" applyFont="1" applyBorder="1" applyAlignment="1">
      <alignment horizontal="center" vertical="center"/>
    </xf>
    <xf numFmtId="2" fontId="5" fillId="3" borderId="1" xfId="0" applyNumberFormat="1" applyFont="1" applyFill="1" applyBorder="1" applyAlignment="1">
      <alignment horizontal="center"/>
    </xf>
    <xf numFmtId="9" fontId="5" fillId="3" borderId="1" xfId="1" applyFont="1" applyFill="1" applyBorder="1" applyAlignment="1"/>
    <xf numFmtId="0" fontId="3"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Alignment="1">
      <alignment wrapText="1"/>
    </xf>
    <xf numFmtId="9" fontId="5" fillId="3" borderId="1" xfId="1" applyFont="1" applyFill="1" applyBorder="1" applyAlignment="1">
      <alignment vertical="center"/>
    </xf>
    <xf numFmtId="166" fontId="3" fillId="0" borderId="1" xfId="0" applyNumberFormat="1" applyFont="1" applyBorder="1" applyAlignment="1">
      <alignment horizontal="center" vertical="center"/>
    </xf>
    <xf numFmtId="0" fontId="11" fillId="2" borderId="1" xfId="0" applyFont="1" applyFill="1" applyBorder="1" applyAlignment="1">
      <alignment horizontal="center" vertical="center" wrapText="1"/>
    </xf>
    <xf numFmtId="9" fontId="5" fillId="3" borderId="3" xfId="1" applyFont="1" applyFill="1" applyBorder="1" applyAlignment="1">
      <alignment vertical="center"/>
    </xf>
    <xf numFmtId="2" fontId="5" fillId="3" borderId="1" xfId="0" applyNumberFormat="1" applyFont="1" applyFill="1" applyBorder="1" applyAlignment="1">
      <alignment horizontal="center" vertical="center"/>
    </xf>
    <xf numFmtId="2" fontId="11" fillId="2" borderId="1" xfId="0" applyNumberFormat="1" applyFont="1" applyFill="1" applyBorder="1" applyAlignment="1">
      <alignment horizontal="center" vertical="center" wrapText="1"/>
    </xf>
    <xf numFmtId="3" fontId="3" fillId="0" borderId="1" xfId="0" applyNumberFormat="1" applyFont="1" applyBorder="1" applyAlignment="1">
      <alignment horizontal="center" vertical="center" wrapText="1"/>
    </xf>
    <xf numFmtId="3" fontId="11" fillId="2"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wrapText="1"/>
    </xf>
    <xf numFmtId="0" fontId="0" fillId="0" borderId="18" xfId="0" applyBorder="1" applyAlignment="1">
      <alignment wrapText="1"/>
    </xf>
    <xf numFmtId="0" fontId="0" fillId="0" borderId="9" xfId="0" applyBorder="1" applyAlignment="1">
      <alignment wrapText="1"/>
    </xf>
    <xf numFmtId="0" fontId="0" fillId="0" borderId="20" xfId="0" applyBorder="1" applyAlignment="1">
      <alignment wrapText="1"/>
    </xf>
    <xf numFmtId="0" fontId="0" fillId="0" borderId="8" xfId="0" applyBorder="1" applyAlignment="1">
      <alignment wrapText="1"/>
    </xf>
    <xf numFmtId="0" fontId="0" fillId="3" borderId="18" xfId="0" applyFill="1" applyBorder="1" applyAlignment="1">
      <alignment wrapText="1"/>
    </xf>
    <xf numFmtId="0" fontId="0" fillId="3" borderId="9" xfId="0" applyFill="1" applyBorder="1" applyAlignment="1">
      <alignment wrapText="1"/>
    </xf>
    <xf numFmtId="0" fontId="2" fillId="5" borderId="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0" fillId="0" borderId="17" xfId="0" applyBorder="1" applyAlignment="1">
      <alignment horizontal="center" wrapText="1"/>
    </xf>
    <xf numFmtId="0" fontId="0" fillId="0" borderId="7" xfId="0" applyBorder="1" applyAlignment="1">
      <alignment horizontal="center" wrapText="1"/>
    </xf>
    <xf numFmtId="0" fontId="5" fillId="2" borderId="1" xfId="0" applyFont="1" applyFill="1" applyBorder="1" applyAlignment="1">
      <alignment horizontal="center" vertical="center"/>
    </xf>
    <xf numFmtId="2" fontId="3" fillId="2" borderId="1" xfId="0" applyNumberFormat="1" applyFont="1" applyFill="1" applyBorder="1" applyAlignment="1">
      <alignment horizontal="center" vertical="center" wrapText="1"/>
    </xf>
    <xf numFmtId="0" fontId="3" fillId="0" borderId="0" xfId="0" applyFont="1" applyAlignment="1">
      <alignment horizontal="left" vertical="center"/>
    </xf>
    <xf numFmtId="0" fontId="0" fillId="0" borderId="1" xfId="0" applyBorder="1"/>
    <xf numFmtId="168" fontId="0" fillId="0" borderId="1" xfId="3" applyNumberFormat="1" applyFont="1" applyFill="1" applyBorder="1" applyAlignment="1"/>
    <xf numFmtId="3" fontId="0" fillId="0" borderId="1" xfId="0" applyNumberFormat="1" applyBorder="1"/>
    <xf numFmtId="0" fontId="3" fillId="0" borderId="2" xfId="0" applyFont="1" applyBorder="1" applyAlignment="1">
      <alignment vertical="center" wrapText="1"/>
    </xf>
    <xf numFmtId="0" fontId="10" fillId="0" borderId="1" xfId="0" applyFont="1" applyBorder="1" applyAlignment="1">
      <alignment vertical="center" wrapText="1"/>
    </xf>
    <xf numFmtId="0" fontId="10" fillId="0" borderId="1" xfId="0" applyFont="1" applyBorder="1" applyAlignment="1">
      <alignment horizontal="center" vertical="center" wrapText="1"/>
    </xf>
    <xf numFmtId="9" fontId="10" fillId="0" borderId="1" xfId="0" applyNumberFormat="1" applyFont="1" applyBorder="1" applyAlignment="1">
      <alignment horizontal="center"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13" fillId="2" borderId="1" xfId="0" applyFont="1" applyFill="1" applyBorder="1" applyAlignment="1">
      <alignment horizontal="center" vertical="center" wrapText="1"/>
    </xf>
    <xf numFmtId="165" fontId="0" fillId="0" borderId="1" xfId="2" applyNumberFormat="1"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5" borderId="19" xfId="0" applyFont="1" applyFill="1" applyBorder="1" applyAlignment="1">
      <alignment horizontal="center" wrapText="1"/>
    </xf>
    <xf numFmtId="0" fontId="2" fillId="5" borderId="5" xfId="0" applyFont="1" applyFill="1" applyBorder="1" applyAlignment="1">
      <alignment horizontal="center" wrapText="1"/>
    </xf>
    <xf numFmtId="0" fontId="2" fillId="5" borderId="6" xfId="0" applyFont="1" applyFill="1" applyBorder="1" applyAlignment="1">
      <alignment horizontal="center" wrapText="1"/>
    </xf>
    <xf numFmtId="0" fontId="2" fillId="5" borderId="21" xfId="0" applyFont="1" applyFill="1" applyBorder="1" applyAlignment="1">
      <alignment horizontal="center" wrapText="1"/>
    </xf>
    <xf numFmtId="0" fontId="2" fillId="5" borderId="22" xfId="0" applyFont="1" applyFill="1" applyBorder="1" applyAlignment="1">
      <alignment horizontal="center" wrapText="1"/>
    </xf>
    <xf numFmtId="0" fontId="2" fillId="5" borderId="23" xfId="0" applyFont="1" applyFill="1" applyBorder="1" applyAlignment="1">
      <alignment horizontal="center" wrapText="1"/>
    </xf>
    <xf numFmtId="0" fontId="2" fillId="5" borderId="13" xfId="0" applyFont="1" applyFill="1" applyBorder="1" applyAlignment="1">
      <alignment horizontal="center" vertical="center" wrapText="1"/>
    </xf>
    <xf numFmtId="0" fontId="2" fillId="5" borderId="15"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4" fillId="0" borderId="27"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1" xfId="0" applyFont="1" applyBorder="1" applyAlignment="1">
      <alignment horizontal="center" vertical="center" wrapText="1"/>
    </xf>
    <xf numFmtId="0" fontId="5" fillId="4" borderId="1" xfId="0" applyFont="1" applyFill="1" applyBorder="1" applyAlignment="1">
      <alignment horizontal="center" vertical="center"/>
    </xf>
    <xf numFmtId="0" fontId="15"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5" fillId="0" borderId="3" xfId="0" applyFont="1" applyBorder="1" applyAlignment="1">
      <alignment horizontal="center" vertical="center"/>
    </xf>
    <xf numFmtId="0" fontId="5" fillId="0" borderId="2" xfId="0" applyFont="1" applyBorder="1" applyAlignment="1">
      <alignment horizontal="center" vertical="center"/>
    </xf>
    <xf numFmtId="9" fontId="5" fillId="3" borderId="3" xfId="1" applyFont="1" applyFill="1" applyBorder="1" applyAlignment="1">
      <alignment horizontal="center" vertical="center"/>
    </xf>
    <xf numFmtId="9" fontId="5" fillId="3" borderId="2" xfId="1"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5" fillId="3" borderId="1" xfId="0" applyFont="1" applyFill="1" applyBorder="1" applyAlignment="1">
      <alignment horizontal="center"/>
    </xf>
    <xf numFmtId="0" fontId="5" fillId="3" borderId="1" xfId="0" applyFont="1" applyFill="1" applyBorder="1" applyAlignment="1">
      <alignment horizontal="center" vertical="center" wrapText="1"/>
    </xf>
    <xf numFmtId="0" fontId="13" fillId="2" borderId="1" xfId="0" applyFont="1" applyFill="1" applyBorder="1" applyAlignment="1">
      <alignment horizontal="center"/>
    </xf>
    <xf numFmtId="0" fontId="9" fillId="3" borderId="3" xfId="0" applyFont="1" applyFill="1" applyBorder="1" applyAlignment="1">
      <alignment horizontal="center" vertical="center"/>
    </xf>
    <xf numFmtId="0" fontId="9" fillId="3" borderId="2" xfId="0" applyFont="1" applyFill="1" applyBorder="1" applyAlignment="1">
      <alignment horizontal="center" vertic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vertical="center"/>
    </xf>
    <xf numFmtId="0" fontId="5" fillId="3" borderId="2" xfId="0" applyFont="1" applyFill="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 xfId="0" applyFont="1" applyBorder="1" applyAlignment="1">
      <alignment horizontal="left" vertical="center"/>
    </xf>
    <xf numFmtId="9" fontId="5" fillId="3" borderId="1" xfId="1" applyFont="1" applyFill="1" applyBorder="1" applyAlignment="1">
      <alignment horizontal="center"/>
    </xf>
    <xf numFmtId="0" fontId="5" fillId="3" borderId="11" xfId="0" applyFont="1" applyFill="1" applyBorder="1" applyAlignment="1">
      <alignment horizontal="center" vertical="center" wrapText="1"/>
    </xf>
    <xf numFmtId="0" fontId="5" fillId="3" borderId="10" xfId="0" applyFont="1" applyFill="1" applyBorder="1" applyAlignment="1">
      <alignment horizontal="center" vertical="center" wrapText="1"/>
    </xf>
    <xf numFmtId="9" fontId="5" fillId="3" borderId="1" xfId="1" applyFont="1" applyFill="1" applyBorder="1" applyAlignment="1">
      <alignment horizontal="center" vertical="center"/>
    </xf>
    <xf numFmtId="0" fontId="3" fillId="0" borderId="1"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0" xfId="0" applyFont="1" applyBorder="1" applyAlignment="1">
      <alignment horizontal="left" vertical="center" wrapText="1"/>
    </xf>
    <xf numFmtId="0" fontId="3" fillId="0" borderId="12" xfId="0" applyFont="1" applyBorder="1" applyAlignment="1">
      <alignment horizontal="center" vertical="center"/>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xf>
    <xf numFmtId="0" fontId="10" fillId="0" borderId="1" xfId="0" applyFont="1" applyBorder="1" applyAlignment="1">
      <alignment horizontal="center" vertical="center"/>
    </xf>
  </cellXfs>
  <cellStyles count="4">
    <cellStyle name="Millares 2" xfId="3" xr:uid="{14419878-7002-46CF-939E-3C900C589869}"/>
    <cellStyle name="Moneda" xfId="2" builtinId="4"/>
    <cellStyle name="Normal" xfId="0" builtinId="0"/>
    <cellStyle name="Porcentaje" xfId="1" builtinId="5"/>
  </cellStyles>
  <dxfs count="4">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fill>
        <patternFill patternType="none">
          <fgColor indexed="64"/>
          <bgColor auto="1"/>
        </patternFill>
      </fill>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1CAEB5-97AC-4CF5-AD39-C829480C5A89}" name="Table1" displayName="Table1" ref="A1:B3" totalsRowShown="0" headerRowDxfId="3" dataDxfId="2">
  <autoFilter ref="A1:B3" xr:uid="{241CAEB5-97AC-4CF5-AD39-C829480C5A89}"/>
  <tableColumns count="2">
    <tableColumn id="1" xr3:uid="{0D2D4B8C-ED68-4365-B370-CFB796D63A4C}" name="Cheque01" dataDxfId="1"/>
    <tableColumn id="2" xr3:uid="{CBA7F6B9-7390-4959-A83F-55D68B9976F4}" name="Chequeo2" dataDxfId="0"/>
  </tableColumns>
  <tableStyleInfo name="TableStyleMedium2"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1E97F-993B-4F92-84C3-B2DBC70115F1}">
  <dimension ref="A1:K37"/>
  <sheetViews>
    <sheetView workbookViewId="0">
      <selection activeCell="B5" sqref="B5"/>
    </sheetView>
  </sheetViews>
  <sheetFormatPr baseColWidth="10" defaultColWidth="17.140625" defaultRowHeight="15" x14ac:dyDescent="0.25"/>
  <cols>
    <col min="1" max="1" width="17.140625" style="34"/>
    <col min="2" max="2" width="22.28515625" style="34" customWidth="1"/>
    <col min="3" max="16384" width="17.140625" style="34"/>
  </cols>
  <sheetData>
    <row r="1" spans="1:8" ht="27.75" customHeight="1" x14ac:dyDescent="0.25">
      <c r="A1" s="71" t="s">
        <v>0</v>
      </c>
      <c r="B1" s="71"/>
      <c r="C1" s="71"/>
      <c r="D1" s="71"/>
      <c r="E1" s="71"/>
      <c r="F1" s="71"/>
      <c r="G1" s="71"/>
      <c r="H1" s="71"/>
    </row>
    <row r="3" spans="1:8" ht="45" x14ac:dyDescent="0.25">
      <c r="A3" s="43" t="s">
        <v>1</v>
      </c>
      <c r="B3" s="44">
        <v>1</v>
      </c>
      <c r="D3" s="43" t="s">
        <v>2</v>
      </c>
      <c r="E3" s="44">
        <f>+SUM(D8:D22)</f>
        <v>1742</v>
      </c>
    </row>
    <row r="4" spans="1:8" ht="9.75" customHeight="1" x14ac:dyDescent="0.25"/>
    <row r="5" spans="1:8" ht="45" x14ac:dyDescent="0.25">
      <c r="A5" s="43" t="s">
        <v>3</v>
      </c>
      <c r="B5" s="70">
        <v>885200784</v>
      </c>
      <c r="D5" s="43" t="s">
        <v>4</v>
      </c>
      <c r="E5" s="44">
        <f>+COUNTA(B8:B22)</f>
        <v>9</v>
      </c>
    </row>
    <row r="7" spans="1:8" s="2" customFormat="1" ht="45" x14ac:dyDescent="0.25">
      <c r="A7" s="43" t="s">
        <v>5</v>
      </c>
      <c r="B7" s="43" t="s">
        <v>6</v>
      </c>
      <c r="C7" s="43" t="s">
        <v>7</v>
      </c>
      <c r="D7" s="43" t="s">
        <v>8</v>
      </c>
    </row>
    <row r="8" spans="1:8" x14ac:dyDescent="0.25">
      <c r="A8" s="45">
        <v>1</v>
      </c>
      <c r="B8" s="60" t="s">
        <v>9</v>
      </c>
      <c r="C8" s="61" t="s">
        <v>10</v>
      </c>
      <c r="D8" s="62">
        <v>221</v>
      </c>
    </row>
    <row r="9" spans="1:8" x14ac:dyDescent="0.25">
      <c r="A9" s="45">
        <v>2</v>
      </c>
      <c r="B9" s="60" t="s">
        <v>9</v>
      </c>
      <c r="C9" s="61" t="s">
        <v>11</v>
      </c>
      <c r="D9" s="62">
        <v>156</v>
      </c>
    </row>
    <row r="10" spans="1:8" x14ac:dyDescent="0.25">
      <c r="A10" s="45">
        <v>3</v>
      </c>
      <c r="B10" s="60" t="s">
        <v>9</v>
      </c>
      <c r="C10" s="61" t="s">
        <v>12</v>
      </c>
      <c r="D10" s="62">
        <v>247</v>
      </c>
    </row>
    <row r="11" spans="1:8" x14ac:dyDescent="0.25">
      <c r="A11" s="45">
        <v>4</v>
      </c>
      <c r="B11" s="60" t="s">
        <v>9</v>
      </c>
      <c r="C11" s="61" t="s">
        <v>13</v>
      </c>
      <c r="D11" s="62">
        <v>242</v>
      </c>
    </row>
    <row r="12" spans="1:8" x14ac:dyDescent="0.25">
      <c r="A12" s="45">
        <v>5</v>
      </c>
      <c r="B12" s="60" t="s">
        <v>9</v>
      </c>
      <c r="C12" s="61" t="s">
        <v>14</v>
      </c>
      <c r="D12" s="62">
        <v>182</v>
      </c>
    </row>
    <row r="13" spans="1:8" x14ac:dyDescent="0.25">
      <c r="A13" s="45">
        <v>6</v>
      </c>
      <c r="B13" s="60" t="s">
        <v>9</v>
      </c>
      <c r="C13" s="61" t="s">
        <v>15</v>
      </c>
      <c r="D13" s="62">
        <v>231</v>
      </c>
    </row>
    <row r="14" spans="1:8" x14ac:dyDescent="0.25">
      <c r="A14" s="45">
        <v>7</v>
      </c>
      <c r="B14" s="60" t="s">
        <v>9</v>
      </c>
      <c r="C14" s="61" t="s">
        <v>16</v>
      </c>
      <c r="D14" s="62">
        <v>64</v>
      </c>
    </row>
    <row r="15" spans="1:8" x14ac:dyDescent="0.25">
      <c r="A15" s="45">
        <v>8</v>
      </c>
      <c r="B15" s="60" t="s">
        <v>9</v>
      </c>
      <c r="C15" s="61" t="s">
        <v>17</v>
      </c>
      <c r="D15" s="62">
        <v>191</v>
      </c>
    </row>
    <row r="16" spans="1:8" x14ac:dyDescent="0.25">
      <c r="A16" s="45">
        <v>9</v>
      </c>
      <c r="B16" s="60" t="s">
        <v>9</v>
      </c>
      <c r="C16" s="61" t="s">
        <v>18</v>
      </c>
      <c r="D16" s="62">
        <v>208</v>
      </c>
    </row>
    <row r="17" spans="1:11" x14ac:dyDescent="0.25">
      <c r="A17" s="45">
        <v>10</v>
      </c>
      <c r="B17" s="3"/>
      <c r="C17" s="3"/>
      <c r="D17" s="3"/>
    </row>
    <row r="18" spans="1:11" x14ac:dyDescent="0.25">
      <c r="A18" s="45">
        <v>11</v>
      </c>
      <c r="B18" s="3"/>
      <c r="C18" s="3"/>
      <c r="D18" s="3"/>
    </row>
    <row r="19" spans="1:11" x14ac:dyDescent="0.25">
      <c r="A19" s="45">
        <v>12</v>
      </c>
      <c r="B19" s="3"/>
      <c r="C19" s="3"/>
      <c r="D19" s="3"/>
    </row>
    <row r="20" spans="1:11" x14ac:dyDescent="0.25">
      <c r="A20" s="45">
        <v>13</v>
      </c>
      <c r="B20" s="3"/>
      <c r="C20" s="3"/>
      <c r="D20" s="3"/>
    </row>
    <row r="21" spans="1:11" x14ac:dyDescent="0.25">
      <c r="A21" s="45">
        <v>14</v>
      </c>
      <c r="B21" s="3"/>
      <c r="C21" s="3"/>
      <c r="D21" s="3"/>
    </row>
    <row r="22" spans="1:11" x14ac:dyDescent="0.25">
      <c r="A22" s="45">
        <v>15</v>
      </c>
      <c r="B22" s="3"/>
      <c r="C22" s="3"/>
      <c r="D22" s="3"/>
    </row>
    <row r="23" spans="1:11" ht="15.75" thickBot="1" x14ac:dyDescent="0.3"/>
    <row r="24" spans="1:11" ht="15.75" thickBot="1" x14ac:dyDescent="0.3">
      <c r="A24" s="75" t="s">
        <v>19</v>
      </c>
      <c r="B24" s="76"/>
      <c r="C24" s="76"/>
      <c r="D24" s="76"/>
      <c r="E24" s="76"/>
      <c r="F24" s="76"/>
      <c r="G24" s="76"/>
      <c r="H24" s="76"/>
      <c r="I24" s="76"/>
      <c r="J24" s="76"/>
      <c r="K24" s="77"/>
    </row>
    <row r="25" spans="1:11" x14ac:dyDescent="0.25">
      <c r="A25" s="78" t="s">
        <v>20</v>
      </c>
      <c r="B25" s="80" t="s">
        <v>21</v>
      </c>
      <c r="C25" s="72" t="s">
        <v>22</v>
      </c>
      <c r="D25" s="73"/>
      <c r="E25" s="73"/>
      <c r="F25" s="74"/>
      <c r="G25" s="72" t="s">
        <v>23</v>
      </c>
      <c r="H25" s="73"/>
      <c r="I25" s="73"/>
      <c r="J25" s="73"/>
      <c r="K25" s="74"/>
    </row>
    <row r="26" spans="1:11" s="2" customFormat="1" ht="60" x14ac:dyDescent="0.25">
      <c r="A26" s="79"/>
      <c r="B26" s="81"/>
      <c r="C26" s="53" t="s">
        <v>24</v>
      </c>
      <c r="D26" s="43" t="s">
        <v>25</v>
      </c>
      <c r="E26" s="43" t="s">
        <v>26</v>
      </c>
      <c r="F26" s="54" t="s">
        <v>27</v>
      </c>
      <c r="G26" s="53" t="s">
        <v>28</v>
      </c>
      <c r="H26" s="43" t="s">
        <v>29</v>
      </c>
      <c r="I26" s="43" t="s">
        <v>30</v>
      </c>
      <c r="J26" s="43" t="s">
        <v>31</v>
      </c>
      <c r="K26" s="54" t="s">
        <v>32</v>
      </c>
    </row>
    <row r="27" spans="1:11" x14ac:dyDescent="0.25">
      <c r="A27" s="55">
        <v>1</v>
      </c>
      <c r="B27" s="47" t="str">
        <f>'GRUPO COLIBRI'!B3</f>
        <v>GRUPO COLIBRI SAS</v>
      </c>
      <c r="C27" s="46" t="str">
        <f>'GRUPO COLIBRI'!B15</f>
        <v>NO CUMPLE</v>
      </c>
      <c r="D27" s="3" t="str">
        <f>'GRUPO COLIBRI'!B16</f>
        <v>NO CUMPLE</v>
      </c>
      <c r="E27" s="3" t="str">
        <f>'GRUPO COLIBRI'!B17</f>
        <v>NO CUMPLE</v>
      </c>
      <c r="F27" s="51" t="str">
        <f>'GRUPO COLIBRI'!B18</f>
        <v>NO HABILITADO</v>
      </c>
      <c r="G27" s="46">
        <f>'GRUPO COLIBRI'!E50</f>
        <v>1</v>
      </c>
      <c r="H27" s="3"/>
      <c r="I27" s="3"/>
      <c r="J27" s="3"/>
      <c r="K27" s="51"/>
    </row>
    <row r="28" spans="1:11" x14ac:dyDescent="0.25">
      <c r="A28" s="55">
        <v>2</v>
      </c>
      <c r="B28" s="47"/>
      <c r="C28" s="46"/>
      <c r="D28" s="3"/>
      <c r="E28" s="3"/>
      <c r="F28" s="51"/>
      <c r="G28" s="46"/>
      <c r="H28" s="3"/>
      <c r="I28" s="3"/>
      <c r="J28" s="3"/>
      <c r="K28" s="51"/>
    </row>
    <row r="29" spans="1:11" x14ac:dyDescent="0.25">
      <c r="A29" s="55">
        <v>3</v>
      </c>
      <c r="B29" s="47"/>
      <c r="C29" s="46"/>
      <c r="D29" s="3"/>
      <c r="E29" s="3"/>
      <c r="F29" s="51"/>
      <c r="G29" s="46"/>
      <c r="H29" s="3"/>
      <c r="I29" s="3"/>
      <c r="J29" s="3"/>
      <c r="K29" s="51"/>
    </row>
    <row r="30" spans="1:11" x14ac:dyDescent="0.25">
      <c r="A30" s="55">
        <v>4</v>
      </c>
      <c r="B30" s="47"/>
      <c r="C30" s="46"/>
      <c r="D30" s="3"/>
      <c r="E30" s="3"/>
      <c r="F30" s="51"/>
      <c r="G30" s="46"/>
      <c r="H30" s="3"/>
      <c r="I30" s="3"/>
      <c r="J30" s="3"/>
      <c r="K30" s="51"/>
    </row>
    <row r="31" spans="1:11" x14ac:dyDescent="0.25">
      <c r="A31" s="55">
        <v>5</v>
      </c>
      <c r="B31" s="47"/>
      <c r="C31" s="46"/>
      <c r="D31" s="3"/>
      <c r="E31" s="3"/>
      <c r="F31" s="51"/>
      <c r="G31" s="46"/>
      <c r="H31" s="3"/>
      <c r="I31" s="3"/>
      <c r="J31" s="3"/>
      <c r="K31" s="51"/>
    </row>
    <row r="32" spans="1:11" x14ac:dyDescent="0.25">
      <c r="A32" s="55">
        <v>6</v>
      </c>
      <c r="B32" s="47"/>
      <c r="C32" s="46"/>
      <c r="D32" s="3"/>
      <c r="E32" s="3"/>
      <c r="F32" s="51"/>
      <c r="G32" s="46"/>
      <c r="H32" s="3"/>
      <c r="I32" s="3"/>
      <c r="J32" s="3"/>
      <c r="K32" s="51"/>
    </row>
    <row r="33" spans="1:11" x14ac:dyDescent="0.25">
      <c r="A33" s="55">
        <v>7</v>
      </c>
      <c r="B33" s="47"/>
      <c r="C33" s="46"/>
      <c r="D33" s="3"/>
      <c r="E33" s="3"/>
      <c r="F33" s="51"/>
      <c r="G33" s="46"/>
      <c r="H33" s="3"/>
      <c r="I33" s="3"/>
      <c r="J33" s="3"/>
      <c r="K33" s="51"/>
    </row>
    <row r="34" spans="1:11" x14ac:dyDescent="0.25">
      <c r="A34" s="55">
        <v>8</v>
      </c>
      <c r="B34" s="47"/>
      <c r="C34" s="46"/>
      <c r="D34" s="3"/>
      <c r="E34" s="3"/>
      <c r="F34" s="51"/>
      <c r="G34" s="46"/>
      <c r="H34" s="3"/>
      <c r="I34" s="3"/>
      <c r="J34" s="3"/>
      <c r="K34" s="51"/>
    </row>
    <row r="35" spans="1:11" x14ac:dyDescent="0.25">
      <c r="A35" s="55">
        <v>9</v>
      </c>
      <c r="B35" s="47"/>
      <c r="C35" s="46"/>
      <c r="D35" s="3"/>
      <c r="E35" s="3"/>
      <c r="F35" s="51"/>
      <c r="G35" s="46"/>
      <c r="H35" s="3"/>
      <c r="I35" s="3"/>
      <c r="J35" s="3"/>
      <c r="K35" s="51"/>
    </row>
    <row r="36" spans="1:11" x14ac:dyDescent="0.25">
      <c r="A36" s="55">
        <v>10</v>
      </c>
      <c r="B36" s="47"/>
      <c r="C36" s="46"/>
      <c r="D36" s="3"/>
      <c r="E36" s="3"/>
      <c r="F36" s="51"/>
      <c r="G36" s="46"/>
      <c r="H36" s="3"/>
      <c r="I36" s="3"/>
      <c r="J36" s="3"/>
      <c r="K36" s="51"/>
    </row>
    <row r="37" spans="1:11" ht="15.75" thickBot="1" x14ac:dyDescent="0.3">
      <c r="A37" s="56">
        <v>11</v>
      </c>
      <c r="B37" s="48"/>
      <c r="C37" s="49"/>
      <c r="D37" s="50"/>
      <c r="E37" s="50"/>
      <c r="F37" s="52"/>
      <c r="G37" s="49"/>
      <c r="H37" s="50"/>
      <c r="I37" s="50"/>
      <c r="J37" s="50"/>
      <c r="K37" s="52"/>
    </row>
  </sheetData>
  <mergeCells count="6">
    <mergeCell ref="A1:H1"/>
    <mergeCell ref="C25:F25"/>
    <mergeCell ref="G25:K25"/>
    <mergeCell ref="A24:K24"/>
    <mergeCell ref="A25:A26"/>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956D7-8152-4CB5-B741-153DE9952EF1}">
  <sheetPr codeName="Sheet4"/>
  <dimension ref="A1:R70"/>
  <sheetViews>
    <sheetView showGridLines="0" tabSelected="1" topLeftCell="A34" zoomScaleNormal="100" zoomScaleSheetLayoutView="70" zoomScalePageLayoutView="85" workbookViewId="0">
      <selection activeCell="C34" sqref="C34:G34"/>
    </sheetView>
  </sheetViews>
  <sheetFormatPr baseColWidth="10" defaultColWidth="17.140625" defaultRowHeight="13.5" x14ac:dyDescent="0.25"/>
  <cols>
    <col min="1" max="1" width="21.42578125" style="4" customWidth="1"/>
    <col min="2" max="2" width="33.140625" style="4" customWidth="1"/>
    <col min="3" max="5" width="17.140625" style="4"/>
    <col min="6" max="7" width="17" style="4" customWidth="1"/>
    <col min="8" max="8" width="43.7109375" style="4" customWidth="1"/>
    <col min="9" max="16384" width="17.140625" style="4"/>
  </cols>
  <sheetData>
    <row r="1" spans="1:17" ht="31.5" customHeight="1" x14ac:dyDescent="0.25">
      <c r="A1" s="71" t="s">
        <v>0</v>
      </c>
      <c r="B1" s="91"/>
      <c r="C1" s="91"/>
      <c r="D1" s="91"/>
      <c r="E1" s="91"/>
      <c r="F1" s="91"/>
      <c r="G1" s="91"/>
      <c r="H1" s="91"/>
      <c r="O1" s="5"/>
      <c r="P1" s="5"/>
      <c r="Q1" s="5"/>
    </row>
    <row r="2" spans="1:17" ht="15" customHeight="1" x14ac:dyDescent="0.25">
      <c r="O2" s="5"/>
      <c r="P2" s="5"/>
      <c r="Q2" s="5"/>
    </row>
    <row r="3" spans="1:17" x14ac:dyDescent="0.25">
      <c r="A3" s="13" t="s">
        <v>33</v>
      </c>
      <c r="B3" s="104" t="s">
        <v>34</v>
      </c>
      <c r="C3" s="104"/>
      <c r="D3" s="104"/>
      <c r="E3" s="104"/>
      <c r="F3" s="21"/>
      <c r="G3" s="21"/>
      <c r="H3" s="21"/>
      <c r="I3" s="21"/>
      <c r="J3" s="21"/>
      <c r="K3" s="21"/>
      <c r="L3" s="21"/>
      <c r="M3" s="21"/>
      <c r="N3" s="21"/>
      <c r="O3" s="7"/>
      <c r="P3" s="7"/>
      <c r="Q3" s="7"/>
    </row>
    <row r="4" spans="1:17" ht="6.75" customHeight="1" x14ac:dyDescent="0.25">
      <c r="A4" s="7"/>
      <c r="B4" s="22"/>
      <c r="C4" s="22"/>
      <c r="D4" s="22"/>
      <c r="E4" s="22"/>
      <c r="F4" s="21"/>
      <c r="G4" s="21"/>
      <c r="H4" s="21"/>
      <c r="I4" s="21"/>
      <c r="J4" s="21"/>
      <c r="K4" s="21"/>
      <c r="L4" s="21"/>
      <c r="M4" s="21"/>
      <c r="N4" s="21"/>
      <c r="O4" s="7"/>
      <c r="P4" s="7"/>
      <c r="Q4" s="7"/>
    </row>
    <row r="5" spans="1:17" x14ac:dyDescent="0.25">
      <c r="A5" s="5"/>
      <c r="B5" s="5"/>
      <c r="C5" s="8"/>
      <c r="D5" s="8"/>
      <c r="E5" s="8"/>
      <c r="F5" s="8"/>
      <c r="G5" s="8"/>
      <c r="H5" s="8"/>
      <c r="I5" s="8"/>
      <c r="J5" s="8"/>
      <c r="K5" s="8"/>
      <c r="L5" s="8"/>
      <c r="M5" s="7"/>
      <c r="N5" s="7"/>
      <c r="O5" s="7"/>
      <c r="P5" s="7"/>
      <c r="Q5" s="7"/>
    </row>
    <row r="6" spans="1:17" s="7" customFormat="1" ht="46.5" customHeight="1" x14ac:dyDescent="0.25">
      <c r="A6" s="32" t="s">
        <v>35</v>
      </c>
      <c r="B6" s="32" t="s">
        <v>36</v>
      </c>
      <c r="C6" s="32" t="s">
        <v>37</v>
      </c>
      <c r="D6" s="32" t="s">
        <v>38</v>
      </c>
      <c r="E6" s="32" t="s">
        <v>39</v>
      </c>
      <c r="F6" s="32" t="s">
        <v>40</v>
      </c>
      <c r="G6" s="97" t="s">
        <v>41</v>
      </c>
      <c r="H6" s="98"/>
    </row>
    <row r="7" spans="1:17" s="17" customFormat="1" ht="43.5" customHeight="1" x14ac:dyDescent="0.25">
      <c r="A7" s="12" t="s">
        <v>42</v>
      </c>
      <c r="B7" s="64" t="s">
        <v>34</v>
      </c>
      <c r="C7" s="65">
        <v>96005829</v>
      </c>
      <c r="D7" s="64" t="s">
        <v>43</v>
      </c>
      <c r="E7" s="66">
        <v>1</v>
      </c>
      <c r="F7" s="65" t="s">
        <v>44</v>
      </c>
      <c r="G7" s="95"/>
      <c r="H7" s="96"/>
      <c r="I7" s="67"/>
      <c r="J7" s="67"/>
      <c r="K7" s="67"/>
      <c r="L7" s="67"/>
      <c r="M7" s="68"/>
      <c r="N7" s="68"/>
      <c r="O7" s="68"/>
      <c r="P7" s="68"/>
      <c r="Q7" s="68"/>
    </row>
    <row r="8" spans="1:17" x14ac:dyDescent="0.25">
      <c r="A8" s="12"/>
      <c r="B8" s="20"/>
      <c r="C8" s="11"/>
      <c r="D8" s="11"/>
      <c r="E8" s="11"/>
      <c r="F8" s="11"/>
      <c r="G8" s="95"/>
      <c r="H8" s="96"/>
      <c r="I8" s="8"/>
      <c r="J8" s="8"/>
      <c r="K8" s="8"/>
      <c r="L8" s="8"/>
      <c r="M8" s="7"/>
      <c r="N8" s="7"/>
      <c r="O8" s="7"/>
      <c r="P8" s="7"/>
      <c r="Q8" s="7"/>
    </row>
    <row r="9" spans="1:17" x14ac:dyDescent="0.25">
      <c r="A9" s="12"/>
      <c r="B9" s="20"/>
      <c r="C9" s="11"/>
      <c r="D9" s="11"/>
      <c r="E9" s="11"/>
      <c r="F9" s="11"/>
      <c r="G9" s="95"/>
      <c r="H9" s="96"/>
      <c r="I9" s="8"/>
      <c r="J9" s="8"/>
      <c r="K9" s="8"/>
      <c r="L9" s="8"/>
      <c r="M9" s="7"/>
      <c r="N9" s="7"/>
      <c r="O9" s="7"/>
      <c r="P9" s="7"/>
      <c r="Q9" s="7"/>
    </row>
    <row r="10" spans="1:17" x14ac:dyDescent="0.25">
      <c r="A10" s="12"/>
      <c r="B10" s="20"/>
      <c r="C10" s="19"/>
      <c r="D10" s="15"/>
      <c r="E10" s="15"/>
      <c r="F10" s="15"/>
      <c r="G10" s="95"/>
      <c r="H10" s="96"/>
      <c r="I10" s="8"/>
      <c r="J10" s="8"/>
      <c r="K10" s="8"/>
      <c r="L10" s="8"/>
      <c r="M10" s="7"/>
      <c r="N10" s="7"/>
      <c r="O10" s="7"/>
      <c r="P10" s="7"/>
      <c r="Q10" s="7"/>
    </row>
    <row r="11" spans="1:17" x14ac:dyDescent="0.25">
      <c r="A11" s="12"/>
      <c r="B11" s="20"/>
      <c r="C11" s="19"/>
      <c r="D11" s="15"/>
      <c r="E11" s="15"/>
      <c r="F11" s="15"/>
      <c r="G11" s="95"/>
      <c r="H11" s="96"/>
      <c r="I11" s="8"/>
      <c r="J11" s="8"/>
      <c r="K11" s="8"/>
      <c r="L11" s="8"/>
      <c r="M11" s="7"/>
      <c r="N11" s="7"/>
      <c r="O11" s="7"/>
      <c r="P11" s="7"/>
      <c r="Q11" s="7"/>
    </row>
    <row r="12" spans="1:17" x14ac:dyDescent="0.25">
      <c r="A12" s="5"/>
      <c r="B12" s="5"/>
      <c r="C12" s="8"/>
      <c r="D12" s="8"/>
      <c r="E12" s="8"/>
      <c r="F12" s="8"/>
      <c r="G12" s="8"/>
      <c r="H12" s="8"/>
      <c r="I12" s="8"/>
      <c r="J12" s="8"/>
      <c r="K12" s="8"/>
      <c r="L12" s="8"/>
      <c r="M12" s="7"/>
      <c r="N12" s="7"/>
      <c r="O12" s="7"/>
      <c r="P12" s="7"/>
      <c r="Q12" s="7"/>
    </row>
    <row r="13" spans="1:17" x14ac:dyDescent="0.25">
      <c r="A13" s="105" t="s">
        <v>45</v>
      </c>
      <c r="B13" s="106"/>
      <c r="C13" s="8"/>
      <c r="D13" s="8"/>
      <c r="E13" s="8"/>
      <c r="F13" s="8"/>
      <c r="G13" s="8"/>
      <c r="H13" s="8"/>
      <c r="I13" s="8"/>
      <c r="J13" s="8"/>
      <c r="K13" s="8"/>
      <c r="L13" s="7"/>
      <c r="M13" s="7"/>
      <c r="N13" s="7"/>
      <c r="O13" s="7"/>
      <c r="P13" s="7"/>
    </row>
    <row r="14" spans="1:17" x14ac:dyDescent="0.25">
      <c r="A14" s="24" t="s">
        <v>46</v>
      </c>
      <c r="B14" s="24" t="s">
        <v>47</v>
      </c>
      <c r="C14" s="8"/>
      <c r="D14" s="8"/>
      <c r="E14" s="8"/>
      <c r="F14" s="8"/>
      <c r="G14" s="8"/>
      <c r="H14" s="8"/>
      <c r="I14" s="8"/>
      <c r="J14" s="8"/>
      <c r="K14" s="8"/>
      <c r="L14" s="7"/>
      <c r="M14" s="7"/>
      <c r="N14" s="7"/>
      <c r="O14" s="7"/>
      <c r="P14" s="7"/>
    </row>
    <row r="15" spans="1:17" x14ac:dyDescent="0.25">
      <c r="A15" s="23" t="s">
        <v>48</v>
      </c>
      <c r="B15" s="25" t="s">
        <v>49</v>
      </c>
      <c r="C15" s="8"/>
      <c r="D15" s="8"/>
      <c r="E15" s="8"/>
      <c r="F15" s="8"/>
      <c r="G15" s="8"/>
      <c r="H15" s="8"/>
      <c r="I15" s="8"/>
      <c r="J15" s="8"/>
      <c r="K15" s="8"/>
      <c r="L15" s="7"/>
      <c r="M15" s="7"/>
      <c r="N15" s="7"/>
      <c r="O15" s="7"/>
      <c r="P15" s="7"/>
    </row>
    <row r="16" spans="1:17" x14ac:dyDescent="0.25">
      <c r="A16" s="23" t="s">
        <v>50</v>
      </c>
      <c r="B16" s="25" t="str">
        <f>+C45</f>
        <v>NO CUMPLE</v>
      </c>
      <c r="C16" s="8"/>
      <c r="D16" s="8"/>
      <c r="E16" s="8"/>
      <c r="F16" s="8"/>
      <c r="G16" s="8"/>
      <c r="H16" s="8"/>
      <c r="I16" s="8"/>
      <c r="J16" s="8"/>
      <c r="K16" s="8"/>
      <c r="L16" s="7"/>
      <c r="M16" s="7"/>
      <c r="N16" s="7"/>
      <c r="O16" s="7"/>
      <c r="P16" s="7"/>
    </row>
    <row r="17" spans="1:17" x14ac:dyDescent="0.25">
      <c r="A17" s="23" t="s">
        <v>51</v>
      </c>
      <c r="B17" s="25" t="s">
        <v>49</v>
      </c>
      <c r="C17" s="8"/>
      <c r="D17" s="8"/>
      <c r="E17" s="8"/>
      <c r="F17" s="8"/>
      <c r="G17" s="8"/>
      <c r="H17" s="8"/>
      <c r="I17" s="8"/>
      <c r="J17" s="8"/>
      <c r="K17" s="8"/>
      <c r="L17" s="7"/>
      <c r="M17" s="7"/>
      <c r="N17" s="7"/>
      <c r="O17" s="7"/>
      <c r="P17" s="7"/>
    </row>
    <row r="18" spans="1:17" x14ac:dyDescent="0.25">
      <c r="A18" s="24" t="s">
        <v>27</v>
      </c>
      <c r="B18" s="24" t="str">
        <f>IF(AND(B15="CUMPLE",B16="CUMPLE",B17="CUMPLE"),"HABILITADO","NO HABILITADO")</f>
        <v>NO HABILITADO</v>
      </c>
      <c r="C18" s="8"/>
      <c r="D18" s="8"/>
      <c r="E18" s="8"/>
      <c r="F18" s="8"/>
      <c r="G18" s="8"/>
      <c r="H18" s="8"/>
      <c r="I18" s="8"/>
      <c r="J18" s="8"/>
      <c r="K18" s="8"/>
      <c r="L18" s="7"/>
      <c r="M18" s="7"/>
      <c r="N18" s="7"/>
      <c r="O18" s="7"/>
      <c r="P18" s="7"/>
    </row>
    <row r="19" spans="1:17" x14ac:dyDescent="0.25">
      <c r="A19" s="5"/>
      <c r="B19" s="5"/>
      <c r="C19" s="8"/>
      <c r="D19" s="8"/>
      <c r="E19" s="8"/>
      <c r="F19" s="8"/>
      <c r="G19" s="8"/>
      <c r="H19" s="8"/>
      <c r="I19" s="8"/>
      <c r="J19" s="8"/>
      <c r="K19" s="8"/>
      <c r="L19" s="8"/>
      <c r="M19" s="7"/>
      <c r="N19" s="7"/>
      <c r="O19" s="7"/>
      <c r="P19" s="7"/>
      <c r="Q19" s="7"/>
    </row>
    <row r="20" spans="1:17" x14ac:dyDescent="0.25">
      <c r="A20" s="107" t="s">
        <v>52</v>
      </c>
      <c r="B20" s="108"/>
      <c r="C20" s="108"/>
      <c r="D20" s="109"/>
      <c r="E20" s="8"/>
      <c r="F20" s="8"/>
      <c r="G20" s="8"/>
      <c r="H20" s="8"/>
      <c r="I20" s="8"/>
      <c r="J20" s="8"/>
      <c r="K20" s="8"/>
      <c r="L20" s="8"/>
      <c r="M20" s="7"/>
      <c r="N20" s="7"/>
      <c r="O20" s="7"/>
      <c r="P20" s="7"/>
      <c r="Q20" s="7"/>
    </row>
    <row r="21" spans="1:17" ht="25.5" x14ac:dyDescent="0.25">
      <c r="A21" s="110" t="s">
        <v>53</v>
      </c>
      <c r="B21" s="111"/>
      <c r="C21" s="24" t="s">
        <v>54</v>
      </c>
      <c r="D21" s="26" t="s">
        <v>55</v>
      </c>
      <c r="E21" s="8"/>
      <c r="F21" s="8"/>
      <c r="G21" s="8"/>
      <c r="H21" s="8"/>
      <c r="I21" s="8"/>
      <c r="J21" s="8"/>
      <c r="K21" s="8"/>
      <c r="L21" s="8"/>
      <c r="M21" s="7"/>
      <c r="N21" s="7"/>
      <c r="O21" s="7"/>
      <c r="P21" s="7"/>
      <c r="Q21" s="7"/>
    </row>
    <row r="22" spans="1:17" ht="27" x14ac:dyDescent="0.25">
      <c r="A22" s="9" t="s">
        <v>56</v>
      </c>
      <c r="B22" s="14" t="s">
        <v>57</v>
      </c>
      <c r="C22" s="28">
        <v>40</v>
      </c>
      <c r="D22" s="28" t="str">
        <f>+IF(B18="HABILITADO",G50,"N/A")</f>
        <v>N/A</v>
      </c>
      <c r="E22" s="8"/>
      <c r="F22" s="8"/>
      <c r="G22" s="8"/>
      <c r="H22" s="8"/>
      <c r="I22" s="8"/>
      <c r="J22" s="8"/>
      <c r="K22" s="8"/>
      <c r="L22" s="8"/>
      <c r="M22" s="7"/>
      <c r="N22" s="7"/>
      <c r="O22" s="7"/>
      <c r="P22" s="7"/>
      <c r="Q22" s="7"/>
    </row>
    <row r="23" spans="1:17" ht="27" x14ac:dyDescent="0.25">
      <c r="A23" s="9" t="s">
        <v>58</v>
      </c>
      <c r="B23" s="14" t="s">
        <v>59</v>
      </c>
      <c r="C23" s="28">
        <v>30</v>
      </c>
      <c r="D23" s="28" t="str">
        <f>+IF(B18="HABILITADO",MAX(E58:E61),"N/A")</f>
        <v>N/A</v>
      </c>
      <c r="E23" s="8"/>
      <c r="F23" s="8"/>
      <c r="G23" s="8"/>
      <c r="H23" s="8"/>
      <c r="I23" s="8"/>
      <c r="J23" s="8"/>
      <c r="K23" s="8"/>
      <c r="L23" s="8"/>
      <c r="M23" s="7"/>
      <c r="N23" s="7"/>
      <c r="O23" s="7"/>
      <c r="P23" s="7"/>
      <c r="Q23" s="7"/>
    </row>
    <row r="24" spans="1:17" ht="27" x14ac:dyDescent="0.25">
      <c r="A24" s="9" t="s">
        <v>60</v>
      </c>
      <c r="B24" s="14" t="s">
        <v>61</v>
      </c>
      <c r="C24" s="28">
        <v>20</v>
      </c>
      <c r="D24" s="28" t="str">
        <f>+IF(AND(B18="HABILITADO",E65="CUMPLE"),G65,"N/A")</f>
        <v>N/A</v>
      </c>
      <c r="E24" s="8"/>
      <c r="F24" s="8"/>
      <c r="G24" s="8"/>
      <c r="H24" s="8"/>
      <c r="I24" s="8"/>
      <c r="J24" s="8"/>
      <c r="K24" s="8"/>
      <c r="L24" s="8"/>
      <c r="M24" s="7"/>
      <c r="N24" s="7"/>
      <c r="O24" s="7"/>
      <c r="P24" s="7"/>
      <c r="Q24" s="7"/>
    </row>
    <row r="25" spans="1:17" ht="27" x14ac:dyDescent="0.25">
      <c r="A25" s="9" t="s">
        <v>62</v>
      </c>
      <c r="B25" s="14" t="s">
        <v>63</v>
      </c>
      <c r="C25" s="28">
        <v>10</v>
      </c>
      <c r="D25" s="28" t="str">
        <f>+IF(B18="HABILITADO",E69,"N/A")</f>
        <v>N/A</v>
      </c>
      <c r="E25" s="8"/>
      <c r="F25" s="8"/>
      <c r="G25" s="8"/>
      <c r="H25" s="8"/>
      <c r="I25" s="8"/>
      <c r="J25" s="8"/>
      <c r="K25" s="8"/>
      <c r="L25" s="8"/>
      <c r="M25" s="7"/>
      <c r="N25" s="7"/>
      <c r="O25" s="7"/>
      <c r="P25" s="7"/>
      <c r="Q25" s="7"/>
    </row>
    <row r="26" spans="1:17" x14ac:dyDescent="0.25">
      <c r="A26" s="107" t="s">
        <v>64</v>
      </c>
      <c r="B26" s="109"/>
      <c r="C26" s="29">
        <v>100</v>
      </c>
      <c r="D26" s="39">
        <f>SUM(D22:D25)</f>
        <v>0</v>
      </c>
      <c r="E26" s="8"/>
      <c r="F26" s="8"/>
      <c r="G26" s="8"/>
      <c r="H26" s="8"/>
      <c r="I26" s="8"/>
      <c r="J26" s="8"/>
      <c r="K26" s="8"/>
      <c r="L26" s="8"/>
      <c r="M26" s="7"/>
      <c r="N26" s="7"/>
      <c r="O26" s="7"/>
      <c r="P26" s="7"/>
      <c r="Q26" s="7"/>
    </row>
    <row r="27" spans="1:17" x14ac:dyDescent="0.25">
      <c r="A27" s="5"/>
      <c r="B27" s="5"/>
      <c r="C27" s="8"/>
      <c r="D27" s="8"/>
      <c r="E27" s="8"/>
      <c r="F27" s="8"/>
      <c r="G27" s="8"/>
      <c r="H27" s="8"/>
      <c r="I27" s="8"/>
      <c r="J27" s="8"/>
      <c r="K27" s="8"/>
      <c r="L27" s="8"/>
      <c r="M27" s="7"/>
      <c r="N27" s="7"/>
      <c r="O27" s="7"/>
      <c r="P27" s="7"/>
      <c r="Q27" s="7"/>
    </row>
    <row r="28" spans="1:17" x14ac:dyDescent="0.25">
      <c r="A28" s="8"/>
      <c r="B28" s="16"/>
      <c r="C28" s="16"/>
      <c r="D28" s="16"/>
      <c r="E28" s="16"/>
      <c r="F28" s="16"/>
      <c r="G28" s="16"/>
      <c r="H28" s="16"/>
      <c r="I28" s="16"/>
      <c r="J28" s="16"/>
      <c r="K28" s="16"/>
      <c r="L28" s="16"/>
      <c r="M28" s="16"/>
      <c r="N28" s="6"/>
      <c r="O28" s="6"/>
      <c r="P28" s="6"/>
      <c r="Q28" s="6"/>
    </row>
    <row r="29" spans="1:17" x14ac:dyDescent="0.25">
      <c r="A29" s="8"/>
      <c r="B29" s="16"/>
      <c r="C29" s="102" t="s">
        <v>65</v>
      </c>
      <c r="D29" s="102"/>
      <c r="E29" s="102"/>
      <c r="F29" s="102"/>
      <c r="G29" s="102"/>
      <c r="H29" s="16"/>
      <c r="I29" s="16"/>
      <c r="J29" s="16"/>
      <c r="K29" s="16"/>
      <c r="L29" s="16"/>
      <c r="M29" s="16"/>
      <c r="N29" s="6"/>
      <c r="O29" s="6"/>
      <c r="P29" s="6"/>
      <c r="Q29" s="6"/>
    </row>
    <row r="30" spans="1:17" x14ac:dyDescent="0.25">
      <c r="A30" s="102" t="s">
        <v>66</v>
      </c>
      <c r="B30" s="102"/>
      <c r="C30" s="27" t="s">
        <v>67</v>
      </c>
      <c r="D30" s="27" t="s">
        <v>68</v>
      </c>
      <c r="E30" s="27" t="s">
        <v>69</v>
      </c>
      <c r="F30" s="27" t="s">
        <v>70</v>
      </c>
      <c r="G30" s="27" t="s">
        <v>71</v>
      </c>
      <c r="H30" s="30" t="s">
        <v>41</v>
      </c>
    </row>
    <row r="31" spans="1:17" x14ac:dyDescent="0.25">
      <c r="A31" s="9" t="s">
        <v>72</v>
      </c>
      <c r="B31" s="10" t="s">
        <v>73</v>
      </c>
      <c r="C31" s="31" t="s">
        <v>74</v>
      </c>
      <c r="D31" s="31"/>
      <c r="E31" s="31"/>
      <c r="F31" s="31"/>
      <c r="G31" s="31"/>
      <c r="H31" s="10"/>
    </row>
    <row r="32" spans="1:17" ht="40.5" x14ac:dyDescent="0.25">
      <c r="A32" s="9" t="s">
        <v>75</v>
      </c>
      <c r="B32" s="10" t="s">
        <v>76</v>
      </c>
      <c r="C32" s="31" t="s">
        <v>74</v>
      </c>
      <c r="D32" s="31"/>
      <c r="E32" s="31"/>
      <c r="F32" s="31"/>
      <c r="G32" s="31"/>
      <c r="H32" s="10"/>
    </row>
    <row r="33" spans="1:18" ht="94.5" x14ac:dyDescent="0.25">
      <c r="A33" s="9" t="s">
        <v>77</v>
      </c>
      <c r="B33" s="10" t="s">
        <v>78</v>
      </c>
      <c r="C33" s="31" t="s">
        <v>74</v>
      </c>
      <c r="D33" s="31"/>
      <c r="E33" s="31"/>
      <c r="F33" s="31"/>
      <c r="G33" s="31"/>
      <c r="H33" s="10"/>
    </row>
    <row r="34" spans="1:18" x14ac:dyDescent="0.25">
      <c r="A34" s="9"/>
      <c r="B34" s="10" t="s">
        <v>79</v>
      </c>
      <c r="C34" s="99" t="str">
        <f>+IF(AND(E38="CUMPLE",E40="CUMPLE",E41="CUMPLE",E42="CUMPLE"),"CUMPLE","NO CUMPLE")</f>
        <v>NO CUMPLE</v>
      </c>
      <c r="D34" s="100"/>
      <c r="E34" s="100"/>
      <c r="F34" s="100"/>
      <c r="G34" s="101"/>
      <c r="H34" s="10"/>
    </row>
    <row r="35" spans="1:18" ht="38.25" customHeight="1" x14ac:dyDescent="0.25">
      <c r="A35" s="9">
        <v>14</v>
      </c>
      <c r="B35" s="10" t="s">
        <v>80</v>
      </c>
      <c r="C35" s="99" t="s">
        <v>49</v>
      </c>
      <c r="D35" s="100"/>
      <c r="E35" s="100"/>
      <c r="F35" s="100"/>
      <c r="G35" s="101"/>
      <c r="H35" s="10" t="s">
        <v>81</v>
      </c>
    </row>
    <row r="36" spans="1:18" x14ac:dyDescent="0.25">
      <c r="A36" s="8"/>
      <c r="B36" s="16"/>
      <c r="C36" s="16"/>
      <c r="D36" s="16"/>
      <c r="E36" s="16"/>
      <c r="F36" s="16"/>
      <c r="G36" s="16"/>
      <c r="H36" s="16"/>
      <c r="I36" s="16"/>
      <c r="J36" s="16"/>
      <c r="K36" s="16"/>
      <c r="L36" s="16"/>
      <c r="M36" s="16"/>
      <c r="N36" s="6"/>
      <c r="O36" s="6"/>
      <c r="P36" s="6"/>
      <c r="Q36" s="6"/>
    </row>
    <row r="37" spans="1:18" s="17" customFormat="1" ht="27" customHeight="1" x14ac:dyDescent="0.25">
      <c r="A37" s="103" t="s">
        <v>82</v>
      </c>
      <c r="B37" s="103"/>
      <c r="C37" s="103" t="s">
        <v>83</v>
      </c>
      <c r="D37" s="103"/>
      <c r="E37" s="103"/>
      <c r="F37" s="115" t="s">
        <v>41</v>
      </c>
      <c r="G37" s="115"/>
      <c r="H37" s="115"/>
      <c r="I37" s="59"/>
      <c r="J37" s="59"/>
      <c r="K37" s="59"/>
      <c r="L37" s="59"/>
      <c r="M37" s="59"/>
      <c r="N37" s="59"/>
      <c r="O37" s="6"/>
      <c r="P37" s="6"/>
      <c r="Q37" s="6"/>
      <c r="R37" s="6"/>
    </row>
    <row r="38" spans="1:18" s="17" customFormat="1" ht="67.5" customHeight="1" x14ac:dyDescent="0.25">
      <c r="A38" s="10" t="s">
        <v>84</v>
      </c>
      <c r="B38" s="69" t="s">
        <v>85</v>
      </c>
      <c r="C38" s="90" t="s">
        <v>86</v>
      </c>
      <c r="D38" s="90" t="str">
        <f>+IF(B38&lt;='Resumen región 1'!E3,IF(B39/B38&gt;=0.2,"CUMPLE CONDICIÓN DEL 20%","NO CUMPLE CONDICIÓN DEL 20%"),"NO CUMPLE, LA PROPUESTA SUPERA LOS ACCESOS PERMITIDOS PARA LA REGIÓN")</f>
        <v>NO CUMPLE, LA PROPUESTA SUPERA LOS ACCESOS PERMITIDOS PARA LA REGIÓN</v>
      </c>
      <c r="E38" s="82" t="str">
        <f>+IF(AND(C38="CUMPLE, LOS ACCESOS MÁXIMOS PERMITIDOS PARA LA REGIÓN",D38="CUMPLE CONDICIÓN DEL 20%"),"CUMPLE","NO CUMPLE")</f>
        <v>NO CUMPLE</v>
      </c>
      <c r="F38" s="84" t="s">
        <v>87</v>
      </c>
      <c r="G38" s="85"/>
      <c r="H38" s="86"/>
      <c r="I38" s="59"/>
      <c r="J38" s="59"/>
      <c r="K38" s="59"/>
      <c r="L38" s="59"/>
      <c r="M38" s="59"/>
      <c r="N38" s="59"/>
      <c r="O38" s="6"/>
      <c r="P38" s="6"/>
      <c r="Q38" s="6"/>
      <c r="R38" s="6"/>
    </row>
    <row r="39" spans="1:18" s="17" customFormat="1" ht="204.75" customHeight="1" x14ac:dyDescent="0.25">
      <c r="A39" s="31" t="s">
        <v>88</v>
      </c>
      <c r="B39" s="69">
        <v>1547</v>
      </c>
      <c r="C39" s="90"/>
      <c r="D39" s="90"/>
      <c r="E39" s="83"/>
      <c r="F39" s="87"/>
      <c r="G39" s="88"/>
      <c r="H39" s="89"/>
      <c r="I39" s="59"/>
      <c r="J39" s="59"/>
      <c r="K39" s="59"/>
      <c r="L39" s="59"/>
      <c r="M39" s="59"/>
      <c r="N39" s="59"/>
      <c r="O39" s="6"/>
      <c r="P39" s="6"/>
      <c r="Q39" s="6"/>
      <c r="R39" s="6"/>
    </row>
    <row r="40" spans="1:18" s="17" customFormat="1" ht="15" customHeight="1" x14ac:dyDescent="0.25">
      <c r="A40" s="99" t="s">
        <v>89</v>
      </c>
      <c r="B40" s="100"/>
      <c r="C40" s="100"/>
      <c r="D40" s="101"/>
      <c r="E40" s="31" t="s">
        <v>74</v>
      </c>
      <c r="F40" s="112"/>
      <c r="G40" s="113"/>
      <c r="H40" s="114"/>
      <c r="I40" s="59"/>
      <c r="J40" s="59"/>
      <c r="K40" s="59"/>
      <c r="L40" s="59"/>
      <c r="M40" s="59"/>
      <c r="N40" s="59"/>
      <c r="O40" s="6"/>
      <c r="P40" s="6"/>
      <c r="Q40" s="6"/>
      <c r="R40" s="6"/>
    </row>
    <row r="41" spans="1:18" s="17" customFormat="1" ht="13.5" customHeight="1" x14ac:dyDescent="0.25">
      <c r="A41" s="99" t="s">
        <v>90</v>
      </c>
      <c r="B41" s="100"/>
      <c r="C41" s="100"/>
      <c r="D41" s="101"/>
      <c r="E41" s="31" t="s">
        <v>74</v>
      </c>
      <c r="F41" s="112"/>
      <c r="G41" s="113"/>
      <c r="H41" s="114"/>
      <c r="I41" s="59"/>
      <c r="J41" s="59"/>
      <c r="K41" s="59"/>
      <c r="L41" s="59"/>
      <c r="M41" s="59"/>
      <c r="N41" s="59"/>
      <c r="O41" s="6"/>
      <c r="P41" s="6"/>
      <c r="Q41" s="6"/>
      <c r="R41" s="6"/>
    </row>
    <row r="42" spans="1:18" s="17" customFormat="1" ht="15" customHeight="1" x14ac:dyDescent="0.25">
      <c r="A42" s="99" t="s">
        <v>91</v>
      </c>
      <c r="B42" s="100"/>
      <c r="C42" s="100"/>
      <c r="D42" s="101"/>
      <c r="E42" s="31" t="s">
        <v>74</v>
      </c>
      <c r="F42" s="112"/>
      <c r="G42" s="113"/>
      <c r="H42" s="114"/>
      <c r="I42" s="59"/>
      <c r="J42" s="59"/>
      <c r="K42" s="59"/>
      <c r="L42" s="59"/>
      <c r="M42" s="59"/>
      <c r="N42" s="59"/>
      <c r="O42" s="6"/>
      <c r="P42" s="6"/>
      <c r="Q42" s="6"/>
      <c r="R42" s="6"/>
    </row>
    <row r="43" spans="1:18" s="17" customFormat="1" ht="87.75" customHeight="1" x14ac:dyDescent="0.25">
      <c r="A43" s="92" t="s">
        <v>92</v>
      </c>
      <c r="B43" s="93"/>
      <c r="C43" s="93"/>
      <c r="D43" s="93"/>
      <c r="E43" s="93"/>
      <c r="F43" s="93"/>
      <c r="G43" s="93"/>
      <c r="H43" s="94"/>
      <c r="I43" s="59"/>
      <c r="J43" s="59"/>
      <c r="K43" s="59"/>
      <c r="L43" s="59"/>
      <c r="M43" s="59"/>
      <c r="N43" s="59"/>
      <c r="O43" s="6"/>
      <c r="P43" s="6"/>
      <c r="Q43" s="6"/>
      <c r="R43" s="6"/>
    </row>
    <row r="44" spans="1:18" ht="6.75" customHeight="1" x14ac:dyDescent="0.25">
      <c r="A44" s="21"/>
      <c r="C44" s="18"/>
      <c r="D44" s="18"/>
      <c r="E44" s="18"/>
      <c r="F44" s="18"/>
    </row>
    <row r="45" spans="1:18" x14ac:dyDescent="0.25">
      <c r="A45" s="102" t="s">
        <v>93</v>
      </c>
      <c r="B45" s="102"/>
      <c r="C45" s="27" t="str">
        <f>+IF(COUNTIF(C31:G35,"=NO CUMPLE")&gt;0,"NO CUMPLE","CUMPLE")</f>
        <v>NO CUMPLE</v>
      </c>
      <c r="D45" s="21"/>
      <c r="E45" s="21"/>
      <c r="F45" s="21"/>
    </row>
    <row r="46" spans="1:18" x14ac:dyDescent="0.25">
      <c r="A46" s="8"/>
      <c r="B46" s="16"/>
      <c r="C46" s="16"/>
      <c r="D46" s="16"/>
      <c r="E46" s="16"/>
      <c r="F46" s="16"/>
      <c r="G46" s="16"/>
      <c r="H46" s="16"/>
      <c r="I46" s="16"/>
      <c r="J46" s="16"/>
      <c r="K46" s="16"/>
      <c r="L46" s="16"/>
      <c r="M46" s="16"/>
      <c r="N46" s="6"/>
      <c r="O46" s="6"/>
      <c r="P46" s="6"/>
      <c r="Q46" s="6"/>
    </row>
    <row r="47" spans="1:18" x14ac:dyDescent="0.25">
      <c r="A47" s="102" t="s">
        <v>94</v>
      </c>
      <c r="B47" s="102"/>
      <c r="C47" s="102"/>
      <c r="D47" s="102"/>
      <c r="E47" s="102"/>
      <c r="F47" s="102"/>
      <c r="G47" s="102"/>
      <c r="H47" s="102"/>
      <c r="O47" s="18"/>
      <c r="P47" s="18"/>
      <c r="Q47" s="18"/>
    </row>
    <row r="49" spans="1:8" s="17" customFormat="1" ht="54" x14ac:dyDescent="0.25">
      <c r="A49" s="103" t="s">
        <v>95</v>
      </c>
      <c r="B49" s="32" t="s">
        <v>96</v>
      </c>
      <c r="C49" s="32" t="s">
        <v>97</v>
      </c>
      <c r="D49" s="32" t="s">
        <v>98</v>
      </c>
      <c r="E49" s="32" t="s">
        <v>99</v>
      </c>
      <c r="F49" s="32" t="s">
        <v>100</v>
      </c>
      <c r="G49" s="32" t="s">
        <v>101</v>
      </c>
      <c r="H49" s="35" t="s">
        <v>41</v>
      </c>
    </row>
    <row r="50" spans="1:8" s="17" customFormat="1" ht="13.5" customHeight="1" x14ac:dyDescent="0.25">
      <c r="A50" s="103"/>
      <c r="B50" s="11" t="s">
        <v>102</v>
      </c>
      <c r="C50" s="33">
        <v>0</v>
      </c>
      <c r="D50" s="124" t="s">
        <v>103</v>
      </c>
      <c r="E50" s="124">
        <v>1</v>
      </c>
      <c r="F50" s="82">
        <f>+ROUND((E50/'Resumen región 1'!E5)*100,0)</f>
        <v>11</v>
      </c>
      <c r="G50" s="131">
        <f>IF(F50=0,0,IF(AND(F50&gt;0,F50&lt;=20),5,IF(AND(F50&gt;20,F50&lt;=50),15,IF(AND(F50&gt;50,F50&lt;=70),25,IF(AND(F50&gt;70,F50&lt;=100),40,"ERROR")))))</f>
        <v>5</v>
      </c>
      <c r="H50" s="120" t="s">
        <v>104</v>
      </c>
    </row>
    <row r="51" spans="1:8" s="17" customFormat="1" ht="27" x14ac:dyDescent="0.25">
      <c r="A51" s="103"/>
      <c r="B51" s="11" t="s">
        <v>105</v>
      </c>
      <c r="C51" s="33">
        <v>5</v>
      </c>
      <c r="D51" s="125"/>
      <c r="E51" s="125"/>
      <c r="F51" s="123"/>
      <c r="G51" s="131"/>
      <c r="H51" s="121"/>
    </row>
    <row r="52" spans="1:8" s="17" customFormat="1" ht="27" x14ac:dyDescent="0.25">
      <c r="A52" s="103"/>
      <c r="B52" s="11" t="s">
        <v>106</v>
      </c>
      <c r="C52" s="33">
        <v>15</v>
      </c>
      <c r="D52" s="125"/>
      <c r="E52" s="125"/>
      <c r="F52" s="123"/>
      <c r="G52" s="131"/>
      <c r="H52" s="121"/>
    </row>
    <row r="53" spans="1:8" s="17" customFormat="1" ht="27" x14ac:dyDescent="0.25">
      <c r="A53" s="103"/>
      <c r="B53" s="11" t="s">
        <v>107</v>
      </c>
      <c r="C53" s="33">
        <v>25</v>
      </c>
      <c r="D53" s="125"/>
      <c r="E53" s="125"/>
      <c r="F53" s="123"/>
      <c r="G53" s="131"/>
      <c r="H53" s="121"/>
    </row>
    <row r="54" spans="1:8" s="17" customFormat="1" ht="27" x14ac:dyDescent="0.25">
      <c r="A54" s="103"/>
      <c r="B54" s="11" t="s">
        <v>108</v>
      </c>
      <c r="C54" s="33">
        <v>40</v>
      </c>
      <c r="D54" s="126"/>
      <c r="E54" s="126"/>
      <c r="F54" s="83"/>
      <c r="G54" s="131"/>
      <c r="H54" s="122"/>
    </row>
    <row r="57" spans="1:8" ht="40.5" x14ac:dyDescent="0.25">
      <c r="A57" s="103" t="s">
        <v>109</v>
      </c>
      <c r="B57" s="32" t="s">
        <v>110</v>
      </c>
      <c r="C57" s="32" t="s">
        <v>97</v>
      </c>
      <c r="D57" s="32" t="s">
        <v>111</v>
      </c>
      <c r="E57" s="32" t="s">
        <v>112</v>
      </c>
      <c r="F57" s="118" t="s">
        <v>41</v>
      </c>
      <c r="G57" s="118"/>
      <c r="H57" s="118"/>
    </row>
    <row r="58" spans="1:8" ht="27.75" customHeight="1" x14ac:dyDescent="0.25">
      <c r="A58" s="103"/>
      <c r="B58" s="31" t="s">
        <v>113</v>
      </c>
      <c r="C58" s="33">
        <v>0</v>
      </c>
      <c r="D58" s="57" t="s">
        <v>114</v>
      </c>
      <c r="E58" s="58"/>
      <c r="F58" s="127" t="s">
        <v>115</v>
      </c>
      <c r="G58" s="113"/>
      <c r="H58" s="114"/>
    </row>
    <row r="59" spans="1:8" x14ac:dyDescent="0.25">
      <c r="A59" s="103"/>
      <c r="B59" s="31" t="s">
        <v>116</v>
      </c>
      <c r="C59" s="33">
        <v>5</v>
      </c>
      <c r="D59" s="57"/>
      <c r="E59" s="58"/>
      <c r="F59" s="128"/>
      <c r="G59" s="129"/>
      <c r="H59" s="130"/>
    </row>
    <row r="60" spans="1:8" x14ac:dyDescent="0.25">
      <c r="A60" s="103"/>
      <c r="B60" s="31" t="s">
        <v>117</v>
      </c>
      <c r="C60" s="33">
        <v>15</v>
      </c>
      <c r="D60" s="57"/>
      <c r="E60" s="58"/>
      <c r="F60" s="128"/>
      <c r="G60" s="129"/>
      <c r="H60" s="130"/>
    </row>
    <row r="61" spans="1:8" x14ac:dyDescent="0.25">
      <c r="A61" s="103"/>
      <c r="B61" s="31" t="s">
        <v>118</v>
      </c>
      <c r="C61" s="33">
        <v>30</v>
      </c>
      <c r="D61" s="57"/>
      <c r="E61" s="58"/>
      <c r="F61" s="128"/>
      <c r="G61" s="129"/>
      <c r="H61" s="130"/>
    </row>
    <row r="64" spans="1:8" ht="27" x14ac:dyDescent="0.25">
      <c r="A64" s="103" t="s">
        <v>119</v>
      </c>
      <c r="B64" s="32" t="s">
        <v>120</v>
      </c>
      <c r="C64" s="32" t="s">
        <v>121</v>
      </c>
      <c r="D64" s="32" t="s">
        <v>122</v>
      </c>
      <c r="E64" s="32" t="s">
        <v>123</v>
      </c>
      <c r="F64" s="32" t="s">
        <v>97</v>
      </c>
      <c r="G64" s="32" t="s">
        <v>101</v>
      </c>
      <c r="H64" s="38" t="s">
        <v>41</v>
      </c>
    </row>
    <row r="65" spans="1:18" ht="69" customHeight="1" x14ac:dyDescent="0.25">
      <c r="A65" s="103"/>
      <c r="B65" s="36">
        <v>59970</v>
      </c>
      <c r="C65" s="36">
        <v>99950</v>
      </c>
      <c r="D65" s="37">
        <v>0</v>
      </c>
      <c r="E65" s="12" t="str">
        <f>+IF(AND(D65&gt;=B65,D65&lt;=C65),"CUMPLE","NO CUMPLE")</f>
        <v>NO CUMPLE</v>
      </c>
      <c r="F65" s="28">
        <v>20</v>
      </c>
      <c r="G65" s="40" t="s">
        <v>124</v>
      </c>
      <c r="H65" s="63" t="s">
        <v>125</v>
      </c>
    </row>
    <row r="67" spans="1:18" x14ac:dyDescent="0.25">
      <c r="A67" s="5"/>
      <c r="B67" s="5"/>
      <c r="C67" s="8"/>
      <c r="D67" s="8"/>
      <c r="E67" s="8"/>
      <c r="F67" s="8"/>
      <c r="G67" s="8"/>
      <c r="H67" s="8"/>
      <c r="I67" s="8"/>
      <c r="J67" s="8"/>
      <c r="K67" s="8"/>
      <c r="L67" s="8"/>
      <c r="M67" s="7"/>
      <c r="N67" s="7"/>
      <c r="O67" s="7"/>
      <c r="P67" s="7"/>
      <c r="Q67" s="7"/>
    </row>
    <row r="68" spans="1:18" ht="131.25" customHeight="1" x14ac:dyDescent="0.25">
      <c r="A68" s="116" t="s">
        <v>126</v>
      </c>
      <c r="B68" s="32" t="s">
        <v>127</v>
      </c>
      <c r="C68" s="32" t="s">
        <v>128</v>
      </c>
      <c r="D68" s="32" t="s">
        <v>97</v>
      </c>
      <c r="E68" s="32" t="s">
        <v>101</v>
      </c>
      <c r="F68" s="118" t="s">
        <v>41</v>
      </c>
      <c r="G68" s="118"/>
      <c r="H68" s="118"/>
      <c r="I68" s="8"/>
      <c r="J68" s="8"/>
      <c r="K68" s="7"/>
      <c r="L68" s="7"/>
      <c r="M68" s="7"/>
      <c r="N68" s="7"/>
      <c r="O68" s="7"/>
    </row>
    <row r="69" spans="1:18" ht="54" customHeight="1" x14ac:dyDescent="0.25">
      <c r="A69" s="117"/>
      <c r="B69" s="41">
        <f>+ROUND('Resumen región 1'!E3*20%,0)</f>
        <v>348</v>
      </c>
      <c r="C69" s="42">
        <v>156</v>
      </c>
      <c r="D69" s="28">
        <v>10</v>
      </c>
      <c r="E69" s="28">
        <v>0</v>
      </c>
      <c r="F69" s="119" t="s">
        <v>129</v>
      </c>
      <c r="G69" s="119"/>
      <c r="H69" s="119"/>
      <c r="I69" s="8"/>
      <c r="J69" s="8"/>
      <c r="K69" s="7"/>
      <c r="L69" s="7"/>
      <c r="M69" s="7"/>
      <c r="N69" s="7"/>
      <c r="O69" s="7"/>
    </row>
    <row r="70" spans="1:18" s="17" customFormat="1" ht="42" customHeight="1" x14ac:dyDescent="0.25">
      <c r="A70" s="92" t="s">
        <v>132</v>
      </c>
      <c r="B70" s="93"/>
      <c r="C70" s="93"/>
      <c r="D70" s="93"/>
      <c r="E70" s="93"/>
      <c r="F70" s="93"/>
      <c r="G70" s="93"/>
      <c r="H70" s="94"/>
      <c r="I70" s="59"/>
      <c r="J70" s="59"/>
      <c r="K70" s="59"/>
      <c r="L70" s="59"/>
      <c r="M70" s="59"/>
      <c r="N70" s="59"/>
      <c r="O70" s="6"/>
      <c r="P70" s="6"/>
      <c r="Q70" s="6"/>
      <c r="R70" s="6"/>
    </row>
  </sheetData>
  <mergeCells count="49">
    <mergeCell ref="G50:G54"/>
    <mergeCell ref="F41:H41"/>
    <mergeCell ref="C38:C39"/>
    <mergeCell ref="A64:A65"/>
    <mergeCell ref="A68:A69"/>
    <mergeCell ref="F68:H68"/>
    <mergeCell ref="F69:H69"/>
    <mergeCell ref="H50:H54"/>
    <mergeCell ref="F50:F54"/>
    <mergeCell ref="E50:E54"/>
    <mergeCell ref="A57:A61"/>
    <mergeCell ref="F57:H57"/>
    <mergeCell ref="F58:H58"/>
    <mergeCell ref="F59:H59"/>
    <mergeCell ref="F60:H60"/>
    <mergeCell ref="F61:H61"/>
    <mergeCell ref="D50:D54"/>
    <mergeCell ref="C35:G35"/>
    <mergeCell ref="A41:D41"/>
    <mergeCell ref="A47:H47"/>
    <mergeCell ref="A49:A54"/>
    <mergeCell ref="B3:E3"/>
    <mergeCell ref="A13:B13"/>
    <mergeCell ref="A20:D20"/>
    <mergeCell ref="A26:B26"/>
    <mergeCell ref="A21:B21"/>
    <mergeCell ref="A45:B45"/>
    <mergeCell ref="F42:H42"/>
    <mergeCell ref="C37:E37"/>
    <mergeCell ref="A37:B37"/>
    <mergeCell ref="F37:H37"/>
    <mergeCell ref="A40:D40"/>
    <mergeCell ref="F40:H40"/>
    <mergeCell ref="E38:E39"/>
    <mergeCell ref="F38:H39"/>
    <mergeCell ref="D38:D39"/>
    <mergeCell ref="A1:H1"/>
    <mergeCell ref="A70:H70"/>
    <mergeCell ref="G11:H11"/>
    <mergeCell ref="G6:H6"/>
    <mergeCell ref="G7:H7"/>
    <mergeCell ref="G8:H8"/>
    <mergeCell ref="G9:H9"/>
    <mergeCell ref="G10:H10"/>
    <mergeCell ref="A43:H43"/>
    <mergeCell ref="A42:D42"/>
    <mergeCell ref="C29:G29"/>
    <mergeCell ref="A30:B30"/>
    <mergeCell ref="C34:G34"/>
  </mergeCells>
  <phoneticPr fontId="6" type="noConversion"/>
  <pageMargins left="0.7" right="0.7" top="0.75" bottom="0.75" header="0.3" footer="0.3"/>
  <pageSetup scale="99" orientation="portrait" r:id="rId1"/>
  <extLst>
    <ext xmlns:x14="http://schemas.microsoft.com/office/spreadsheetml/2009/9/main" uri="{CCE6A557-97BC-4b89-ADB6-D9C93CAAB3DF}">
      <x14:dataValidations xmlns:xm="http://schemas.microsoft.com/office/excel/2006/main" count="1">
        <x14:dataValidation type="list" showInputMessage="1" showErrorMessage="1" errorTitle="No permitido" error="Seleccione" xr:uid="{0AE40C85-7749-4BA2-9BC0-3FD5C805D6F5}">
          <x14:formula1>
            <xm:f>Variables!$A$2:$A$3</xm:f>
          </x14:formula1>
          <xm:sqref>D31:G33 N46:Q46 N28:Q29 C31:C35 E40:E42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80C18-3DE1-4E20-80D5-C00D5160187C}">
  <sheetPr codeName="Sheet1"/>
  <dimension ref="A1:B3"/>
  <sheetViews>
    <sheetView workbookViewId="0">
      <selection activeCell="C11" sqref="C11"/>
    </sheetView>
  </sheetViews>
  <sheetFormatPr baseColWidth="10" defaultColWidth="9.140625" defaultRowHeight="15" x14ac:dyDescent="0.25"/>
  <cols>
    <col min="1" max="1" width="10.7109375" style="1" customWidth="1"/>
  </cols>
  <sheetData>
    <row r="1" spans="1:2" x14ac:dyDescent="0.25">
      <c r="A1" s="1" t="s">
        <v>130</v>
      </c>
      <c r="B1" s="1" t="s">
        <v>131</v>
      </c>
    </row>
    <row r="2" spans="1:2" x14ac:dyDescent="0.25">
      <c r="A2" s="1" t="s">
        <v>74</v>
      </c>
      <c r="B2" s="1">
        <v>1</v>
      </c>
    </row>
    <row r="3" spans="1:2" x14ac:dyDescent="0.25">
      <c r="A3" s="1" t="s">
        <v>49</v>
      </c>
      <c r="B3" s="1">
        <v>0</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región 1</vt:lpstr>
      <vt:lpstr>GRUPO COLIBRI</vt:lpstr>
      <vt:lpstr>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Jairo Alexander Rojas</dc:creator>
  <cp:keywords/>
  <dc:description/>
  <cp:lastModifiedBy>Roberto Carlos Rubio Bautista</cp:lastModifiedBy>
  <cp:revision/>
  <dcterms:created xsi:type="dcterms:W3CDTF">2024-07-18T10:19:11Z</dcterms:created>
  <dcterms:modified xsi:type="dcterms:W3CDTF">2024-08-09T03:26:55Z</dcterms:modified>
  <cp:category/>
  <cp:contentStatus/>
</cp:coreProperties>
</file>